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SMCLOUD01\serious_monkey\Current Projects\ForestView\"/>
    </mc:Choice>
  </mc:AlternateContent>
  <bookViews>
    <workbookView xWindow="0" yWindow="0" windowWidth="28800" windowHeight="14310" tabRatio="561" activeTab="1"/>
  </bookViews>
  <sheets>
    <sheet name="Rough Opening Calculator" sheetId="1" r:id="rId1"/>
    <sheet name="Door Size Calculator" sheetId="3" r:id="rId2"/>
    <sheet name="Doors" sheetId="5" r:id="rId3"/>
    <sheet name="Jambs" sheetId="6" r:id="rId4"/>
    <sheet name="Diagrams" sheetId="4" r:id="rId5"/>
    <sheet name="Options" sheetId="2" state="hidden" r:id="rId6"/>
  </sheets>
  <definedNames>
    <definedName name="Double_Door" localSheetId="5">Options!$G$2:$G$3</definedName>
    <definedName name="DoubleDoor">Options!$G$2:$G$3</definedName>
    <definedName name="JambThickness">Options!$F$2:$F$12</definedName>
    <definedName name="StandardDoorWidths">Options!$A$2:$A$40</definedName>
    <definedName name="StandardHeights">Options!$B$2:$B$12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 l="1"/>
  <c r="K10" i="1"/>
  <c r="K11" i="1"/>
  <c r="K12" i="1"/>
  <c r="K13" i="1"/>
  <c r="K14" i="1"/>
  <c r="K15" i="1"/>
  <c r="K16" i="1"/>
  <c r="K17" i="1"/>
  <c r="K18" i="1"/>
  <c r="K19" i="1"/>
  <c r="K20" i="1"/>
  <c r="K21" i="1"/>
  <c r="K22" i="1"/>
  <c r="K23" i="1"/>
  <c r="K24" i="1"/>
  <c r="K25" i="1"/>
  <c r="C7" i="3"/>
  <c r="C8" i="3"/>
  <c r="C9" i="3"/>
  <c r="C10" i="3"/>
  <c r="C11" i="3"/>
  <c r="C12" i="3"/>
  <c r="C13" i="3"/>
  <c r="C14" i="3"/>
  <c r="C15" i="3"/>
  <c r="C16" i="3"/>
  <c r="C17" i="3"/>
  <c r="C18" i="3"/>
  <c r="C19" i="3"/>
  <c r="C20" i="3"/>
  <c r="C21" i="3"/>
  <c r="C22" i="3"/>
  <c r="C23" i="3"/>
  <c r="C24" i="3"/>
  <c r="C25" i="3"/>
  <c r="C6" i="3"/>
  <c r="E7" i="5"/>
  <c r="E8" i="5"/>
  <c r="E9" i="5"/>
  <c r="E10" i="5"/>
  <c r="E11" i="5"/>
  <c r="E12" i="5"/>
  <c r="E13" i="5"/>
  <c r="E14" i="5"/>
  <c r="E15" i="5"/>
  <c r="E16" i="5"/>
  <c r="E17" i="5"/>
  <c r="E18" i="5"/>
  <c r="E19" i="5"/>
  <c r="E20" i="5"/>
  <c r="E21" i="5"/>
  <c r="E22" i="5"/>
  <c r="E23" i="5"/>
  <c r="I5" i="5" l="1"/>
  <c r="I6" i="5"/>
  <c r="I7" i="5"/>
  <c r="I8" i="5"/>
  <c r="I9" i="5"/>
  <c r="I10" i="5"/>
  <c r="I11" i="5"/>
  <c r="I12" i="5"/>
  <c r="I13" i="5"/>
  <c r="I14" i="5"/>
  <c r="I15" i="5"/>
  <c r="I16" i="5"/>
  <c r="I17" i="5"/>
  <c r="I18" i="5"/>
  <c r="I19" i="5"/>
  <c r="I20" i="5"/>
  <c r="I21" i="5"/>
  <c r="I22" i="5"/>
  <c r="I23" i="5"/>
  <c r="I4" i="5"/>
  <c r="D5" i="5"/>
  <c r="D6" i="5"/>
  <c r="D7" i="5"/>
  <c r="D8" i="5"/>
  <c r="D9" i="5"/>
  <c r="D10" i="5"/>
  <c r="D11" i="5"/>
  <c r="D12" i="5"/>
  <c r="D13" i="5"/>
  <c r="D14" i="5"/>
  <c r="D15" i="5"/>
  <c r="D16" i="5"/>
  <c r="D17" i="5"/>
  <c r="D18" i="5"/>
  <c r="D19" i="5"/>
  <c r="D20" i="5"/>
  <c r="D21" i="5"/>
  <c r="D22" i="5"/>
  <c r="D23" i="5"/>
  <c r="D4" i="5"/>
  <c r="K25" i="3"/>
  <c r="H25" i="3" s="1"/>
  <c r="K24" i="3"/>
  <c r="H24" i="3" s="1"/>
  <c r="K23" i="3"/>
  <c r="K22" i="3"/>
  <c r="K21" i="3"/>
  <c r="K20" i="3"/>
  <c r="K19" i="3"/>
  <c r="H19" i="3" s="1"/>
  <c r="K18" i="3"/>
  <c r="K17" i="3"/>
  <c r="K16" i="3"/>
  <c r="K15" i="3"/>
  <c r="H15" i="3" s="1"/>
  <c r="K14" i="3"/>
  <c r="H14" i="3" s="1"/>
  <c r="K13" i="3"/>
  <c r="L19" i="3"/>
  <c r="D19" i="3" s="1"/>
  <c r="L9" i="3"/>
  <c r="D9" i="3" s="1"/>
  <c r="K9" i="3"/>
  <c r="K12" i="3"/>
  <c r="K11" i="3"/>
  <c r="K10" i="3"/>
  <c r="K8" i="3"/>
  <c r="L24" i="3"/>
  <c r="D24" i="3" s="1"/>
  <c r="L14" i="3"/>
  <c r="D14" i="3" s="1"/>
  <c r="L25" i="3"/>
  <c r="D25" i="3" s="1"/>
  <c r="L15" i="3"/>
  <c r="D15" i="3" s="1"/>
  <c r="K7" i="3"/>
  <c r="K6" i="3"/>
  <c r="I25" i="1"/>
  <c r="I24" i="1"/>
  <c r="I23" i="1"/>
  <c r="I22" i="1"/>
  <c r="I21" i="1"/>
  <c r="I20" i="1"/>
  <c r="I19" i="1"/>
  <c r="I18" i="1"/>
  <c r="I17" i="1"/>
  <c r="I16" i="1"/>
  <c r="I15" i="1"/>
  <c r="I14" i="1"/>
  <c r="I13" i="1"/>
  <c r="I12" i="1"/>
  <c r="I11" i="1"/>
  <c r="I10" i="1"/>
  <c r="I9" i="1"/>
  <c r="I8" i="1"/>
  <c r="K8" i="1" s="1"/>
  <c r="I7" i="1"/>
  <c r="K7" i="1" s="1"/>
  <c r="I6" i="1"/>
  <c r="K6" i="1" s="1"/>
  <c r="C5" i="5"/>
  <c r="E5" i="5" s="1"/>
  <c r="C6" i="5"/>
  <c r="E6" i="5" s="1"/>
  <c r="C7" i="5"/>
  <c r="C8" i="5"/>
  <c r="C9" i="5"/>
  <c r="C10" i="5"/>
  <c r="C11" i="5"/>
  <c r="C12" i="5"/>
  <c r="C13" i="5"/>
  <c r="C14" i="5"/>
  <c r="C15" i="5"/>
  <c r="C16" i="5"/>
  <c r="C17" i="5"/>
  <c r="C18" i="5"/>
  <c r="C19" i="5"/>
  <c r="C20" i="5"/>
  <c r="C21" i="5"/>
  <c r="C22" i="5"/>
  <c r="C23" i="5"/>
  <c r="C4" i="5"/>
  <c r="E4" i="5" s="1"/>
  <c r="B5" i="5"/>
  <c r="B6" i="5"/>
  <c r="B7" i="5"/>
  <c r="B8" i="5"/>
  <c r="B9" i="5"/>
  <c r="B10" i="5"/>
  <c r="B11" i="5"/>
  <c r="B12" i="5"/>
  <c r="B13" i="5"/>
  <c r="B14" i="5"/>
  <c r="B15" i="5"/>
  <c r="B16" i="5"/>
  <c r="B17" i="5"/>
  <c r="B18" i="5"/>
  <c r="B19" i="5"/>
  <c r="B20" i="5"/>
  <c r="B21" i="5"/>
  <c r="B22" i="5"/>
  <c r="B23" i="5"/>
  <c r="B4" i="5"/>
  <c r="H9" i="3" l="1"/>
  <c r="J25" i="1"/>
  <c r="L25" i="1" s="1"/>
  <c r="J24" i="1"/>
  <c r="L24" i="1" s="1"/>
  <c r="J23" i="1"/>
  <c r="L23" i="1" s="1"/>
  <c r="J22" i="1"/>
  <c r="L22" i="1" s="1"/>
  <c r="J21" i="1"/>
  <c r="L21" i="1" s="1"/>
  <c r="J20" i="1"/>
  <c r="L20" i="1" s="1"/>
  <c r="J19" i="1"/>
  <c r="L19" i="1" s="1"/>
  <c r="J18" i="1"/>
  <c r="L18" i="1" s="1"/>
  <c r="J17" i="1"/>
  <c r="L17" i="1" s="1"/>
  <c r="G17" i="1"/>
  <c r="G18" i="1"/>
  <c r="G19" i="1"/>
  <c r="G20" i="1"/>
  <c r="G21" i="1"/>
  <c r="G22" i="1"/>
  <c r="G23" i="1"/>
  <c r="G24" i="1"/>
  <c r="G25" i="1"/>
  <c r="L23" i="3"/>
  <c r="D23" i="3" s="1"/>
  <c r="L22" i="3"/>
  <c r="L21" i="3"/>
  <c r="D21" i="3" s="1"/>
  <c r="L20" i="3"/>
  <c r="D20" i="3" s="1"/>
  <c r="L18" i="3"/>
  <c r="D18" i="3" s="1"/>
  <c r="L17" i="3"/>
  <c r="D17" i="3" s="1"/>
  <c r="L16" i="3"/>
  <c r="D16" i="3" s="1"/>
  <c r="L13" i="3"/>
  <c r="D13" i="3" s="1"/>
  <c r="L12" i="3"/>
  <c r="L11" i="3"/>
  <c r="D11" i="3" s="1"/>
  <c r="L10" i="3"/>
  <c r="D10" i="3" s="1"/>
  <c r="L8" i="3"/>
  <c r="D8" i="3" s="1"/>
  <c r="L7" i="3"/>
  <c r="D7" i="3" s="1"/>
  <c r="G7" i="1"/>
  <c r="G8" i="1"/>
  <c r="G9" i="1"/>
  <c r="G10" i="1"/>
  <c r="G11" i="1"/>
  <c r="G12" i="1"/>
  <c r="G13" i="1"/>
  <c r="G14" i="1"/>
  <c r="G15" i="1"/>
  <c r="G16" i="1"/>
  <c r="G6" i="1"/>
  <c r="L6" i="3"/>
  <c r="D6" i="3" s="1"/>
  <c r="D12" i="3" l="1"/>
  <c r="D22" i="3"/>
  <c r="G6" i="5"/>
  <c r="H6" i="5"/>
  <c r="J6" i="5" s="1"/>
  <c r="G10" i="5"/>
  <c r="H10" i="5"/>
  <c r="J10" i="5" s="1"/>
  <c r="H22" i="3"/>
  <c r="G20" i="5"/>
  <c r="H20" i="5"/>
  <c r="J20" i="5" s="1"/>
  <c r="G13" i="5"/>
  <c r="H13" i="5"/>
  <c r="J13" i="5" s="1"/>
  <c r="G7" i="5"/>
  <c r="H7" i="5"/>
  <c r="J7" i="5" s="1"/>
  <c r="H11" i="5"/>
  <c r="J11" i="5" s="1"/>
  <c r="G11" i="5"/>
  <c r="G14" i="5"/>
  <c r="H14" i="5"/>
  <c r="J14" i="5" s="1"/>
  <c r="G22" i="5"/>
  <c r="H22" i="5"/>
  <c r="J22" i="5" s="1"/>
  <c r="G9" i="5"/>
  <c r="H9" i="5"/>
  <c r="J9" i="5" s="1"/>
  <c r="H23" i="3"/>
  <c r="G21" i="5"/>
  <c r="H21" i="5"/>
  <c r="J21" i="5" s="1"/>
  <c r="G15" i="5"/>
  <c r="H15" i="5"/>
  <c r="J15" i="5" s="1"/>
  <c r="H23" i="5"/>
  <c r="J23" i="5" s="1"/>
  <c r="G23" i="5"/>
  <c r="H7" i="3"/>
  <c r="G5" i="5"/>
  <c r="H5" i="5"/>
  <c r="J5" i="5" s="1"/>
  <c r="H10" i="3"/>
  <c r="G8" i="5"/>
  <c r="H8" i="5"/>
  <c r="J8" i="5" s="1"/>
  <c r="G12" i="5"/>
  <c r="H12" i="5"/>
  <c r="J12" i="5" s="1"/>
  <c r="G16" i="5"/>
  <c r="H16" i="5"/>
  <c r="J16" i="5" s="1"/>
  <c r="G17" i="5"/>
  <c r="H17" i="5"/>
  <c r="J17" i="5" s="1"/>
  <c r="G18" i="5"/>
  <c r="H18" i="5"/>
  <c r="J18" i="5" s="1"/>
  <c r="H6" i="3"/>
  <c r="H4" i="5"/>
  <c r="J4" i="5" s="1"/>
  <c r="G4" i="5"/>
  <c r="H19" i="5"/>
  <c r="J19" i="5" s="1"/>
  <c r="G19" i="5"/>
  <c r="H21" i="3"/>
  <c r="H16" i="3"/>
  <c r="H13" i="3"/>
  <c r="H11" i="3"/>
  <c r="H8" i="3"/>
  <c r="H18" i="3"/>
  <c r="H17" i="3"/>
  <c r="H20" i="3"/>
  <c r="H12" i="3"/>
  <c r="J16" i="1"/>
  <c r="L16" i="1" s="1"/>
  <c r="J15" i="1"/>
  <c r="L15" i="1" s="1"/>
  <c r="J14" i="1"/>
  <c r="L14" i="1" s="1"/>
  <c r="J13" i="1"/>
  <c r="L13" i="1" s="1"/>
  <c r="J12" i="1"/>
  <c r="L12" i="1" s="1"/>
  <c r="J11" i="1"/>
  <c r="L11" i="1" s="1"/>
  <c r="J10" i="1"/>
  <c r="L10" i="1" s="1"/>
  <c r="J9" i="1"/>
  <c r="L9" i="1" s="1"/>
  <c r="J8" i="1"/>
  <c r="L8" i="1" s="1"/>
  <c r="J7" i="1"/>
  <c r="L7" i="1" s="1"/>
  <c r="J6" i="1"/>
  <c r="L6" i="1" s="1"/>
</calcChain>
</file>

<file path=xl/sharedStrings.xml><?xml version="1.0" encoding="utf-8"?>
<sst xmlns="http://schemas.openxmlformats.org/spreadsheetml/2006/main" count="185" uniqueCount="48">
  <si>
    <t>Mitre Point</t>
  </si>
  <si>
    <t>Jamb Thickness</t>
  </si>
  <si>
    <t>Standard Widths</t>
  </si>
  <si>
    <t>Rough Opening</t>
  </si>
  <si>
    <t>PVC Thickness</t>
  </si>
  <si>
    <t>Width</t>
  </si>
  <si>
    <t>Height</t>
  </si>
  <si>
    <t>Door</t>
  </si>
  <si>
    <t>Standard Heights</t>
  </si>
  <si>
    <t>Door Reveal</t>
  </si>
  <si>
    <t>Add To Door</t>
  </si>
  <si>
    <t>Space For Shims</t>
  </si>
  <si>
    <t>Space Below</t>
  </si>
  <si>
    <t>Zip-Click Reveal</t>
  </si>
  <si>
    <t>Zip-Click Reveal (1/2")</t>
  </si>
  <si>
    <t>Door Stop</t>
  </si>
  <si>
    <t>Quantity</t>
  </si>
  <si>
    <t>Size</t>
  </si>
  <si>
    <t>Double Door</t>
  </si>
  <si>
    <t>Yes</t>
  </si>
  <si>
    <t>No</t>
  </si>
  <si>
    <t>From Rough Opening Sheet</t>
  </si>
  <si>
    <t>From Door Size Sheet</t>
  </si>
  <si>
    <t>Rabetted Jamb</t>
  </si>
  <si>
    <t>Sizing</t>
  </si>
  <si>
    <t>Jamb Type</t>
  </si>
  <si>
    <t>Dressed</t>
  </si>
  <si>
    <t>Square</t>
  </si>
  <si>
    <t>Rabetted</t>
  </si>
  <si>
    <t>2 X 4 Walls with 1/2" drywall two sides makes jamb width 4-13/16” wide.</t>
  </si>
  <si>
    <t>2 X 4 Walls with 5/8” drywall two sides makes jamb width 5-1/16” wide.</t>
  </si>
  <si>
    <t>2 X 6 Walls with 1/2" drywall two sides makes jamb width 6-13/16” wide</t>
  </si>
  <si>
    <t>2 X 6 Walls with 5/8” drywall two sides makes jamb width 7-1/16” wide.</t>
  </si>
  <si>
    <t>3/4″ </t>
  </si>
  <si>
    <t>1″ </t>
  </si>
  <si>
    <t xml:space="preserve">1 1/2″ </t>
  </si>
  <si>
    <t>Drywall Sizing</t>
  </si>
  <si>
    <t>Type</t>
  </si>
  <si>
    <t>Thickness</t>
  </si>
  <si>
    <t>Jamb</t>
  </si>
  <si>
    <t>Jamb Types</t>
  </si>
  <si>
    <t>1" Thick With 2EE</t>
  </si>
  <si>
    <t>3/4" D4S Jamb</t>
  </si>
  <si>
    <t>1 1/2" Rabetted</t>
  </si>
  <si>
    <t>Custom</t>
  </si>
  <si>
    <t>Door Slabs</t>
  </si>
  <si>
    <t>1. Fill out the size of door you would like to install
2. Standard options are already filled out for you, if you would like to customize these, you can choose Jamb Thickness, Door Reveal and Space Below door.
3. Your final rough opening width and height will apear in orange to the right.</t>
  </si>
  <si>
    <t>1. Fill out the size of your rough opening
2. Standard options are already filled out for you, if you would like to customize these, you can choose Jamb Thickness, Door Reveal and Space Below door.
3. Your final door width and height will apear in orange to the right.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</si>
</sst>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16"/>
    <numFmt numFmtId="165" formatCode="0.0000"/>
    <numFmt numFmtId="166" formatCode="0.000"/>
  </numFmts>
  <fonts count="10" x14ac:knownFonts="1">
    <font>
      <sz val="11"/>
      <color theme="1"/>
      <name val="Calibri"/>
      <family val="2"/>
      <scheme val="minor"/>
    </font>
    <font>
      <b/>
      <sz val="11"/>
      <color theme="1"/>
      <name val="Calibri"/>
      <family val="2"/>
      <scheme val="minor"/>
    </font>
    <font>
      <sz val="14"/>
      <color theme="1"/>
      <name val="Calibri"/>
      <family val="2"/>
      <scheme val="minor"/>
    </font>
    <font>
      <b/>
      <sz val="14"/>
      <color theme="0" tint="-4.9989318521683403E-2"/>
      <name val="Calibri"/>
      <family val="2"/>
      <scheme val="minor"/>
    </font>
    <font>
      <b/>
      <sz val="16"/>
      <color theme="1" tint="0.34998626667073579"/>
      <name val="Calibri"/>
      <family val="2"/>
      <scheme val="minor"/>
    </font>
    <font>
      <b/>
      <sz val="11"/>
      <color theme="1" tint="0.249977111117893"/>
      <name val="Calibri"/>
      <family val="2"/>
      <scheme val="minor"/>
    </font>
    <font>
      <sz val="11"/>
      <color theme="1" tint="0.249977111117893"/>
      <name val="Calibri"/>
      <family val="2"/>
      <scheme val="minor"/>
    </font>
    <font>
      <b/>
      <sz val="11"/>
      <color rgb="FFF15A29"/>
      <name val="Calibri"/>
      <family val="2"/>
      <scheme val="minor"/>
    </font>
    <font>
      <sz val="11"/>
      <color rgb="FFF15A29"/>
      <name val="Calibri"/>
      <family val="2"/>
      <scheme val="minor"/>
    </font>
    <font>
      <sz val="14"/>
      <color theme="1" tint="0.249977111117893"/>
      <name val="Calibri"/>
      <family val="2"/>
      <scheme val="minor"/>
    </font>
  </fonts>
  <fills count="8">
    <fill>
      <patternFill patternType="none"/>
    </fill>
    <fill>
      <patternFill patternType="gray125"/>
    </fill>
    <fill>
      <patternFill patternType="solid">
        <fgColor theme="1"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15A29"/>
        <bgColor indexed="64"/>
      </patternFill>
    </fill>
    <fill>
      <patternFill patternType="solid">
        <fgColor theme="0" tint="-0.34998626667073579"/>
        <bgColor indexed="64"/>
      </patternFill>
    </fill>
  </fills>
  <borders count="1">
    <border>
      <left/>
      <right/>
      <top/>
      <bottom/>
      <diagonal/>
    </border>
  </borders>
  <cellStyleXfs count="1">
    <xf numFmtId="0" fontId="0" fillId="0" borderId="0"/>
  </cellStyleXfs>
  <cellXfs count="76">
    <xf numFmtId="0" fontId="0" fillId="0" borderId="0" xfId="0"/>
    <xf numFmtId="13" fontId="0" fillId="0" borderId="0" xfId="0" applyNumberFormat="1"/>
    <xf numFmtId="13" fontId="0" fillId="0" borderId="0" xfId="0" applyNumberFormat="1" applyAlignment="1">
      <alignment horizontal="left"/>
    </xf>
    <xf numFmtId="0" fontId="2" fillId="0" borderId="0" xfId="0" applyFont="1" applyFill="1" applyBorder="1" applyAlignment="1">
      <alignment vertical="center"/>
    </xf>
    <xf numFmtId="0" fontId="0" fillId="0" borderId="0" xfId="0" applyFill="1" applyBorder="1"/>
    <xf numFmtId="0" fontId="0" fillId="0" borderId="0" xfId="0" applyFill="1" applyBorder="1" applyAlignment="1">
      <alignment horizontal="center"/>
    </xf>
    <xf numFmtId="164" fontId="2" fillId="0" borderId="0" xfId="0" applyNumberFormat="1" applyFont="1" applyFill="1" applyBorder="1" applyAlignment="1">
      <alignment horizontal="center" vertical="center"/>
    </xf>
    <xf numFmtId="0" fontId="0" fillId="0" borderId="0" xfId="0" applyFill="1" applyBorder="1" applyAlignment="1"/>
    <xf numFmtId="2" fontId="0" fillId="0" borderId="0" xfId="0" applyNumberFormat="1" applyFill="1" applyBorder="1" applyAlignment="1"/>
    <xf numFmtId="165" fontId="0" fillId="0" borderId="0" xfId="0" applyNumberFormat="1" applyFill="1" applyBorder="1" applyAlignment="1"/>
    <xf numFmtId="164" fontId="0" fillId="0" borderId="0" xfId="0" applyNumberFormat="1" applyFill="1" applyBorder="1" applyAlignment="1"/>
    <xf numFmtId="2" fontId="0" fillId="0" borderId="0" xfId="0" applyNumberFormat="1" applyFill="1" applyBorder="1" applyAlignment="1">
      <alignment horizontal="center"/>
    </xf>
    <xf numFmtId="165" fontId="0" fillId="0" borderId="0" xfId="0" applyNumberFormat="1" applyFill="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horizontal="right"/>
    </xf>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2" fontId="0" fillId="0" borderId="0" xfId="0" applyNumberFormat="1" applyFill="1" applyBorder="1" applyAlignment="1">
      <alignment horizontal="center" vertical="center"/>
    </xf>
    <xf numFmtId="2" fontId="0" fillId="0" borderId="0" xfId="0" applyNumberFormat="1" applyFill="1" applyBorder="1" applyAlignment="1">
      <alignment vertical="center"/>
    </xf>
    <xf numFmtId="164" fontId="2" fillId="0" borderId="0" xfId="0" applyNumberFormat="1" applyFont="1" applyFill="1" applyBorder="1" applyAlignment="1">
      <alignment vertical="center"/>
    </xf>
    <xf numFmtId="0" fontId="3" fillId="0" borderId="0" xfId="0" applyFont="1" applyFill="1" applyAlignment="1">
      <alignment vertical="center"/>
    </xf>
    <xf numFmtId="0" fontId="0" fillId="0" borderId="0" xfId="0" applyAlignment="1">
      <alignment horizontal="center"/>
    </xf>
    <xf numFmtId="13" fontId="0" fillId="0" borderId="0" xfId="0" applyNumberFormat="1" applyAlignment="1">
      <alignment horizontal="center" vertical="center"/>
    </xf>
    <xf numFmtId="0" fontId="2" fillId="0" borderId="0" xfId="0" applyFont="1" applyFill="1" applyBorder="1" applyAlignment="1">
      <alignment horizontal="left" vertical="center"/>
    </xf>
    <xf numFmtId="165" fontId="0" fillId="0" borderId="0" xfId="0" applyNumberFormat="1" applyFill="1" applyBorder="1" applyAlignment="1">
      <alignment horizontal="right"/>
    </xf>
    <xf numFmtId="2" fontId="0" fillId="0" borderId="0" xfId="0" applyNumberFormat="1" applyFill="1" applyBorder="1" applyAlignment="1">
      <alignment horizontal="right"/>
    </xf>
    <xf numFmtId="166" fontId="0" fillId="0" borderId="0" xfId="0" applyNumberFormat="1" applyFill="1" applyBorder="1" applyAlignment="1">
      <alignment horizontal="right"/>
    </xf>
    <xf numFmtId="13" fontId="0" fillId="0" borderId="0" xfId="0" applyNumberFormat="1" applyAlignment="1">
      <alignment horizontal="center"/>
    </xf>
    <xf numFmtId="13" fontId="3" fillId="2" borderId="0" xfId="0" applyNumberFormat="1" applyFont="1" applyFill="1" applyAlignment="1">
      <alignment horizontal="center" vertical="center"/>
    </xf>
    <xf numFmtId="0" fontId="0" fillId="0" borderId="0" xfId="0" applyAlignment="1">
      <alignment horizontal="center"/>
    </xf>
    <xf numFmtId="0" fontId="0" fillId="0" borderId="0" xfId="0" applyAlignment="1">
      <alignment horizontal="center"/>
    </xf>
    <xf numFmtId="0" fontId="5" fillId="0" borderId="0" xfId="0" applyFont="1"/>
    <xf numFmtId="13" fontId="6" fillId="0" borderId="0" xfId="0" applyNumberFormat="1" applyFont="1" applyAlignment="1">
      <alignment horizontal="center" vertical="center"/>
    </xf>
    <xf numFmtId="12" fontId="6" fillId="0" borderId="0" xfId="0" applyNumberFormat="1" applyFont="1" applyFill="1" applyBorder="1" applyAlignment="1">
      <alignment horizontal="center"/>
    </xf>
    <xf numFmtId="13" fontId="6" fillId="0" borderId="0" xfId="0" applyNumberFormat="1" applyFont="1" applyFill="1" applyBorder="1" applyAlignment="1">
      <alignment horizontal="center"/>
    </xf>
    <xf numFmtId="0" fontId="6" fillId="0" borderId="0" xfId="0" applyFont="1" applyAlignment="1">
      <alignment horizontal="center"/>
    </xf>
    <xf numFmtId="13" fontId="6" fillId="0" borderId="0" xfId="0" applyNumberFormat="1" applyFont="1" applyAlignment="1">
      <alignment horizontal="center"/>
    </xf>
    <xf numFmtId="0" fontId="6" fillId="0" borderId="0" xfId="0" applyFont="1" applyFill="1" applyBorder="1" applyAlignment="1">
      <alignment horizontal="center"/>
    </xf>
    <xf numFmtId="0" fontId="6" fillId="0" borderId="0" xfId="0" applyFont="1"/>
    <xf numFmtId="0" fontId="0" fillId="0" borderId="0" xfId="0" applyAlignment="1">
      <alignment horizontal="center"/>
    </xf>
    <xf numFmtId="0" fontId="0" fillId="0" borderId="0" xfId="0" applyAlignment="1">
      <alignment horizontal="left"/>
    </xf>
    <xf numFmtId="0" fontId="1" fillId="0" borderId="0" xfId="0" applyFont="1"/>
    <xf numFmtId="13" fontId="3" fillId="6" borderId="0" xfId="0" applyNumberFormat="1" applyFont="1" applyFill="1" applyAlignment="1">
      <alignment horizontal="center" vertical="center"/>
    </xf>
    <xf numFmtId="0" fontId="3" fillId="6" borderId="0" xfId="0" applyFont="1" applyFill="1" applyAlignment="1">
      <alignment horizontal="center" vertical="center"/>
    </xf>
    <xf numFmtId="13" fontId="7" fillId="0" borderId="0" xfId="0" applyNumberFormat="1" applyFont="1" applyAlignment="1">
      <alignment horizontal="center" vertical="center"/>
    </xf>
    <xf numFmtId="0" fontId="7" fillId="0" borderId="0" xfId="0" applyFont="1" applyAlignment="1">
      <alignment horizontal="center"/>
    </xf>
    <xf numFmtId="13" fontId="7" fillId="0" borderId="0" xfId="0" applyNumberFormat="1" applyFont="1" applyAlignment="1">
      <alignment horizontal="center"/>
    </xf>
    <xf numFmtId="0" fontId="8" fillId="0" borderId="0" xfId="0" applyFont="1"/>
    <xf numFmtId="0" fontId="4" fillId="0" borderId="0" xfId="0" applyFont="1" applyFill="1" applyAlignment="1"/>
    <xf numFmtId="0" fontId="6" fillId="0" borderId="0" xfId="0" applyFont="1" applyAlignment="1">
      <alignment horizontal="left"/>
    </xf>
    <xf numFmtId="13" fontId="6" fillId="0" borderId="0" xfId="0" applyNumberFormat="1" applyFont="1"/>
    <xf numFmtId="13" fontId="6" fillId="0" borderId="0" xfId="0" applyNumberFormat="1" applyFont="1" applyAlignment="1">
      <alignment horizontal="left"/>
    </xf>
    <xf numFmtId="0" fontId="6" fillId="0" borderId="0" xfId="0" applyFont="1" applyAlignment="1">
      <alignment vertical="center"/>
    </xf>
    <xf numFmtId="0" fontId="5" fillId="4" borderId="0" xfId="0" applyFont="1" applyFill="1"/>
    <xf numFmtId="0" fontId="6" fillId="4" borderId="0" xfId="0" applyFont="1" applyFill="1"/>
    <xf numFmtId="0" fontId="0" fillId="4" borderId="0" xfId="0" applyFill="1"/>
    <xf numFmtId="0" fontId="3" fillId="4" borderId="0" xfId="0" applyFont="1" applyFill="1" applyAlignment="1">
      <alignment horizontal="center" vertical="center"/>
    </xf>
    <xf numFmtId="0" fontId="6" fillId="0" borderId="0" xfId="0" applyFont="1" applyAlignment="1">
      <alignment horizontal="center"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NumberFormat="1"/>
    <xf numFmtId="0" fontId="3" fillId="6" borderId="0" xfId="0" applyNumberFormat="1" applyFont="1" applyFill="1" applyAlignment="1">
      <alignment horizontal="center" vertical="center"/>
    </xf>
    <xf numFmtId="0" fontId="6" fillId="0" borderId="0" xfId="0" applyNumberFormat="1" applyFont="1" applyAlignment="1">
      <alignment horizontal="center"/>
    </xf>
    <xf numFmtId="0" fontId="6" fillId="0" borderId="0" xfId="0" applyNumberFormat="1" applyFont="1"/>
    <xf numFmtId="12" fontId="6" fillId="0" borderId="0" xfId="0" applyNumberFormat="1" applyFont="1" applyAlignment="1">
      <alignment horizontal="center"/>
    </xf>
    <xf numFmtId="0" fontId="4" fillId="4" borderId="0" xfId="0" applyFont="1" applyFill="1" applyAlignment="1">
      <alignment horizontal="center"/>
    </xf>
    <xf numFmtId="0" fontId="4" fillId="5" borderId="0" xfId="0" applyFont="1" applyFill="1" applyAlignment="1">
      <alignment horizontal="center"/>
    </xf>
    <xf numFmtId="0" fontId="4" fillId="3" borderId="0" xfId="0" applyFont="1" applyFill="1" applyAlignment="1">
      <alignment horizontal="center"/>
    </xf>
    <xf numFmtId="0" fontId="0" fillId="0" borderId="0" xfId="0" applyAlignment="1">
      <alignment horizontal="center"/>
    </xf>
    <xf numFmtId="13" fontId="0" fillId="0" borderId="0" xfId="0" applyNumberFormat="1" applyAlignment="1">
      <alignment horizontal="center" vertical="center"/>
    </xf>
    <xf numFmtId="13" fontId="6" fillId="0" borderId="0" xfId="0" applyNumberFormat="1" applyFont="1" applyAlignment="1">
      <alignment horizontal="left" vertical="top" wrapText="1"/>
    </xf>
    <xf numFmtId="0" fontId="0" fillId="0" borderId="0" xfId="0" applyAlignment="1"/>
    <xf numFmtId="0" fontId="4" fillId="7" borderId="0" xfId="0" applyFont="1" applyFill="1" applyAlignment="1">
      <alignment horizontal="center" wrapText="1"/>
    </xf>
    <xf numFmtId="0" fontId="0" fillId="7" borderId="0" xfId="0" applyFill="1" applyAlignment="1">
      <alignment wrapText="1"/>
    </xf>
  </cellXfs>
  <cellStyles count="1">
    <cellStyle name="Normal" xfId="0" builtinId="0"/>
  </cellStyles>
  <dxfs count="12">
    <dxf>
      <font>
        <b/>
        <i val="0"/>
        <color theme="0" tint="-0.24994659260841701"/>
      </font>
    </dxf>
    <dxf>
      <font>
        <b/>
        <i val="0"/>
        <color theme="0" tint="-0.24994659260841701"/>
      </font>
    </dxf>
    <dxf>
      <font>
        <b/>
        <i val="0"/>
        <color theme="0" tint="-0.24994659260841701"/>
      </font>
    </dxf>
    <dxf>
      <font>
        <b/>
        <i val="0"/>
        <color theme="0" tint="-0.24994659260841701"/>
      </font>
    </dxf>
    <dxf>
      <font>
        <b/>
        <i val="0"/>
        <color theme="0" tint="-0.24994659260841701"/>
      </font>
    </dxf>
    <dxf>
      <font>
        <b/>
        <i val="0"/>
        <color theme="0" tint="-0.24994659260841701"/>
      </font>
    </dxf>
    <dxf>
      <font>
        <b/>
        <i val="0"/>
        <color theme="0" tint="-0.24994659260841701"/>
      </font>
    </dxf>
    <dxf>
      <font>
        <b/>
        <i val="0"/>
        <color theme="0" tint="-0.24994659260841701"/>
      </font>
    </dxf>
    <dxf>
      <font>
        <b/>
        <i val="0"/>
        <color theme="0" tint="-0.24994659260841701"/>
      </font>
    </dxf>
    <dxf>
      <font>
        <b/>
        <i val="0"/>
        <color theme="0" tint="-0.24994659260841701"/>
      </font>
    </dxf>
    <dxf>
      <font>
        <b/>
        <i val="0"/>
        <color theme="0" tint="-0.24994659260841701"/>
      </font>
    </dxf>
    <dxf>
      <font>
        <b/>
        <i val="0"/>
        <color theme="0" tint="-0.24994659260841701"/>
      </font>
    </dxf>
  </dxfs>
  <tableStyles count="0" defaultTableStyle="TableStyleMedium2" defaultPivotStyle="PivotStyleLight16"/>
  <colors>
    <mruColors>
      <color rgb="FFF15A29"/>
      <color rgb="FFFF9933"/>
      <color rgb="FFFFFE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184150</xdr:colOff>
      <xdr:row>0</xdr:row>
      <xdr:rowOff>133351</xdr:rowOff>
    </xdr:from>
    <xdr:to>
      <xdr:col>1</xdr:col>
      <xdr:colOff>664231</xdr:colOff>
      <xdr:row>1</xdr:row>
      <xdr:rowOff>95251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150" y="133351"/>
          <a:ext cx="1318281" cy="5080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107950</xdr:colOff>
      <xdr:row>0</xdr:row>
      <xdr:rowOff>139700</xdr:rowOff>
    </xdr:from>
    <xdr:to>
      <xdr:col>1</xdr:col>
      <xdr:colOff>664231</xdr:colOff>
      <xdr:row>1</xdr:row>
      <xdr:rowOff>209550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950" y="139700"/>
          <a:ext cx="1318281" cy="5080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463550</xdr:colOff>
      <xdr:row>0</xdr:row>
      <xdr:rowOff>139700</xdr:rowOff>
    </xdr:from>
    <xdr:to>
      <xdr:col>6</xdr:col>
      <xdr:colOff>353081</xdr:colOff>
      <xdr:row>0</xdr:row>
      <xdr:rowOff>647700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0400" y="139700"/>
          <a:ext cx="1318281" cy="5080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552450</xdr:colOff>
      <xdr:row>0</xdr:row>
      <xdr:rowOff>171450</xdr:rowOff>
    </xdr:from>
    <xdr:to>
      <xdr:col>2</xdr:col>
      <xdr:colOff>1870731</xdr:colOff>
      <xdr:row>0</xdr:row>
      <xdr:rowOff>679450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6600" y="171450"/>
          <a:ext cx="1318281" cy="5080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323850</xdr:colOff>
      <xdr:row>2</xdr:row>
      <xdr:rowOff>19050</xdr:rowOff>
    </xdr:from>
    <xdr:to>
      <xdr:col>5</xdr:col>
      <xdr:colOff>422931</xdr:colOff>
      <xdr:row>4</xdr:row>
      <xdr:rowOff>158750</xdr:rowOff>
    </xdr:to>
    <xdr:pic>
      <xdr:nvPicPr>
        <xdr:cNvPr id="8" name="Picture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52650" y="387350"/>
          <a:ext cx="1318281" cy="5080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xdr:col>
      <xdr:colOff>0</xdr:colOff>
      <xdr:row>7</xdr:row>
      <xdr:rowOff>31750</xdr:rowOff>
    </xdr:from>
    <xdr:to>
      <xdr:col>8</xdr:col>
      <xdr:colOff>10171</xdr:colOff>
      <xdr:row>19</xdr:row>
      <xdr:rowOff>37804</xdr:rowOff>
    </xdr:to>
    <xdr:pic>
      <xdr:nvPicPr>
        <xdr:cNvPr id="9" name="Picture 8"/>
        <xdr:cNvPicPr>
          <a:picLocks noChangeAspect="1"/>
        </xdr:cNvPicPr>
      </xdr:nvPicPr>
      <xdr:blipFill>
        <a:blip xmlns:r="http://schemas.openxmlformats.org/officeDocument/2006/relationships" r:embed="rId2"/>
        <a:stretch>
          <a:fillRect/>
        </a:stretch>
      </xdr:blipFill>
      <xdr:spPr>
        <a:xfrm>
          <a:off x="609600" y="1320800"/>
          <a:ext cx="4277371" cy="2215854"/>
        </a:xfrm>
        <a:prstGeom prst="rect">
          <a:avLst/>
        </a:prstGeom>
      </xdr:spPr>
    </xdr:pic>
    <xdr:clientData/>
  </xdr:twoCellAnchor>
  <xdr:twoCellAnchor>
    <xdr:from>
      <xdr:col>7</xdr:col>
      <xdr:colOff>330200</xdr:colOff>
      <xdr:row>15</xdr:row>
      <xdr:rowOff>120650</xdr:rowOff>
    </xdr:from>
    <xdr:to>
      <xdr:col>10</xdr:col>
      <xdr:colOff>539750</xdr:colOff>
      <xdr:row>17</xdr:row>
      <xdr:rowOff>69850</xdr:rowOff>
    </xdr:to>
    <xdr:cxnSp macro="">
      <xdr:nvCxnSpPr>
        <xdr:cNvPr id="11" name="Straight Arrow Connector 10"/>
        <xdr:cNvCxnSpPr/>
      </xdr:nvCxnSpPr>
      <xdr:spPr>
        <a:xfrm flipH="1" flipV="1">
          <a:off x="4597400" y="2882900"/>
          <a:ext cx="2038350" cy="31750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330200</xdr:colOff>
      <xdr:row>13</xdr:row>
      <xdr:rowOff>95250</xdr:rowOff>
    </xdr:from>
    <xdr:to>
      <xdr:col>10</xdr:col>
      <xdr:colOff>501650</xdr:colOff>
      <xdr:row>14</xdr:row>
      <xdr:rowOff>12700</xdr:rowOff>
    </xdr:to>
    <xdr:cxnSp macro="">
      <xdr:nvCxnSpPr>
        <xdr:cNvPr id="16" name="Straight Arrow Connector 15"/>
        <xdr:cNvCxnSpPr/>
      </xdr:nvCxnSpPr>
      <xdr:spPr>
        <a:xfrm flipH="1">
          <a:off x="4597400" y="2489200"/>
          <a:ext cx="2000250" cy="10160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44450</xdr:colOff>
      <xdr:row>17</xdr:row>
      <xdr:rowOff>133350</xdr:rowOff>
    </xdr:from>
    <xdr:to>
      <xdr:col>10</xdr:col>
      <xdr:colOff>514350</xdr:colOff>
      <xdr:row>20</xdr:row>
      <xdr:rowOff>88900</xdr:rowOff>
    </xdr:to>
    <xdr:cxnSp macro="">
      <xdr:nvCxnSpPr>
        <xdr:cNvPr id="25" name="Straight Arrow Connector 24"/>
        <xdr:cNvCxnSpPr/>
      </xdr:nvCxnSpPr>
      <xdr:spPr>
        <a:xfrm flipH="1" flipV="1">
          <a:off x="3702050" y="3263900"/>
          <a:ext cx="2908300" cy="50800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H42"/>
  <sheetViews>
    <sheetView zoomScaleNormal="100" workbookViewId="0">
      <selection activeCell="B9" sqref="B9"/>
    </sheetView>
  </sheetViews>
  <sheetFormatPr defaultRowHeight="14.5" x14ac:dyDescent="0.35"/>
  <cols>
    <col min="1" max="2" width="12" style="24" customWidth="1"/>
    <col min="3" max="3" width="15.7265625" style="2" bestFit="1" customWidth="1"/>
    <col min="4" max="4" width="15.36328125" style="2" bestFit="1" customWidth="1"/>
    <col min="5" max="5" width="11.1796875" style="29" bestFit="1" customWidth="1"/>
    <col min="6" max="6" width="14" style="2" bestFit="1" customWidth="1"/>
    <col min="7" max="7" width="13.1796875" style="29" hidden="1" customWidth="1"/>
    <col min="8" max="8" width="14.26953125" style="29" bestFit="1" customWidth="1"/>
    <col min="9" max="10" width="11.7265625" style="23" customWidth="1"/>
    <col min="11" max="12" width="10" style="23" customWidth="1"/>
    <col min="13" max="13" width="10.36328125" style="41" bestFit="1" customWidth="1"/>
    <col min="14" max="14" width="7.81640625" bestFit="1" customWidth="1"/>
  </cols>
  <sheetData>
    <row r="1" spans="1:34" ht="43" customHeight="1" x14ac:dyDescent="0.35">
      <c r="A1" s="71"/>
      <c r="B1" s="71"/>
      <c r="C1" s="72" t="s">
        <v>46</v>
      </c>
      <c r="D1" s="72"/>
      <c r="E1" s="72"/>
      <c r="F1" s="72"/>
      <c r="G1" s="72"/>
      <c r="H1" s="72"/>
      <c r="I1" s="73"/>
      <c r="J1" s="73"/>
      <c r="K1" s="73"/>
      <c r="L1" s="73"/>
      <c r="M1" s="73"/>
    </row>
    <row r="2" spans="1:34" ht="43" customHeight="1" x14ac:dyDescent="0.35">
      <c r="A2" s="71"/>
      <c r="B2" s="71"/>
      <c r="C2" s="72"/>
      <c r="D2" s="72"/>
      <c r="E2" s="72"/>
      <c r="F2" s="72"/>
      <c r="G2" s="72"/>
      <c r="H2" s="72"/>
      <c r="I2" s="73"/>
      <c r="J2" s="73"/>
      <c r="K2" s="73"/>
      <c r="L2" s="73"/>
      <c r="M2" s="73"/>
    </row>
    <row r="3" spans="1:34" ht="18" customHeight="1" x14ac:dyDescent="0.35"/>
    <row r="4" spans="1:34" ht="21" x14ac:dyDescent="0.5">
      <c r="A4" s="69" t="s">
        <v>7</v>
      </c>
      <c r="B4" s="69"/>
      <c r="C4" s="70"/>
      <c r="D4" s="68" t="s">
        <v>39</v>
      </c>
      <c r="E4" s="68"/>
      <c r="I4" s="67" t="s">
        <v>3</v>
      </c>
      <c r="J4" s="67"/>
      <c r="K4" s="68" t="s">
        <v>10</v>
      </c>
      <c r="L4" s="68"/>
    </row>
    <row r="5" spans="1:34" s="22" customFormat="1" ht="21" customHeight="1" x14ac:dyDescent="0.35">
      <c r="A5" s="44" t="s">
        <v>5</v>
      </c>
      <c r="B5" s="44" t="s">
        <v>6</v>
      </c>
      <c r="C5" s="44" t="s">
        <v>12</v>
      </c>
      <c r="D5" s="30" t="s">
        <v>37</v>
      </c>
      <c r="E5" s="30" t="s">
        <v>38</v>
      </c>
      <c r="F5" s="30" t="s">
        <v>9</v>
      </c>
      <c r="G5" s="30" t="s">
        <v>0</v>
      </c>
      <c r="H5" s="30" t="s">
        <v>18</v>
      </c>
      <c r="I5" s="45" t="s">
        <v>5</v>
      </c>
      <c r="J5" s="45" t="s">
        <v>6</v>
      </c>
      <c r="K5" s="45" t="s">
        <v>5</v>
      </c>
      <c r="L5" s="45" t="s">
        <v>6</v>
      </c>
      <c r="M5" s="30" t="s">
        <v>16</v>
      </c>
    </row>
    <row r="6" spans="1:34" s="15" customFormat="1" ht="15.5" customHeight="1" x14ac:dyDescent="0.35">
      <c r="A6" s="34">
        <v>30</v>
      </c>
      <c r="B6" s="34">
        <v>80</v>
      </c>
      <c r="C6" s="34">
        <v>0.5</v>
      </c>
      <c r="D6" s="34" t="s">
        <v>42</v>
      </c>
      <c r="E6" s="34">
        <v>0.75</v>
      </c>
      <c r="F6" s="34">
        <v>0.125</v>
      </c>
      <c r="G6" s="34">
        <f t="shared" ref="G6:G25" si="0">SUM(A6+(E6*2)+(F6*2))</f>
        <v>31.75</v>
      </c>
      <c r="H6" s="34" t="s">
        <v>19</v>
      </c>
      <c r="I6" s="46">
        <f>IF(H6 = "Yes", SUM((Options!C2*2)+(Options!E2*2)+(E6*2)+(F6*2)+(Options!D2*2)+(A6*2) - 1/16), SUM((Options!C2*2)+(Options!E2*2)+(E6*2)+(F6*2)+(Options!D2*2)+A6))</f>
        <v>63.3125</v>
      </c>
      <c r="J6" s="46">
        <f>SUM(B6,E6,C6,Options!C2,F6,Options!D2,Options!E2)</f>
        <v>82.1875</v>
      </c>
      <c r="K6" s="34">
        <f>SUM(I6-IF(H6="Yes", A6*2, A6))</f>
        <v>3.3125</v>
      </c>
      <c r="L6" s="34">
        <f t="shared" ref="L6:L25" si="1">SUM(J6-B6)</f>
        <v>2.1875</v>
      </c>
      <c r="M6" s="59">
        <v>2</v>
      </c>
      <c r="N6" s="54"/>
    </row>
    <row r="7" spans="1:34" s="15" customFormat="1" ht="15.5" customHeight="1" x14ac:dyDescent="0.35">
      <c r="A7" s="34"/>
      <c r="B7" s="34"/>
      <c r="C7" s="34">
        <v>0.5</v>
      </c>
      <c r="D7" s="34" t="s">
        <v>42</v>
      </c>
      <c r="E7" s="34">
        <v>0.75</v>
      </c>
      <c r="F7" s="34">
        <v>0.125</v>
      </c>
      <c r="G7" s="34">
        <f t="shared" si="0"/>
        <v>1.75</v>
      </c>
      <c r="H7" s="34" t="s">
        <v>20</v>
      </c>
      <c r="I7" s="46">
        <f>IF(H7 = "Yes", SUM((Options!C2*2)+(Options!E2*2)+(E7*2)+(F7*2)+(Options!D2*2)+(A7*2) - 1/16), SUM((Options!C2*2)+(Options!E2*2)+(E7*2)+(F7*2)+(Options!D2*2)+A7))</f>
        <v>3.375</v>
      </c>
      <c r="J7" s="46">
        <f>SUM(B7,E7,C7,Options!C2,F7,Options!D2,Options!E2)</f>
        <v>2.1875</v>
      </c>
      <c r="K7" s="34">
        <f t="shared" ref="K7:K25" si="2">SUM(I7-IF(H7="Yes", A7*2, A7))</f>
        <v>3.375</v>
      </c>
      <c r="L7" s="34">
        <f t="shared" si="1"/>
        <v>2.1875</v>
      </c>
      <c r="M7" s="59"/>
    </row>
    <row r="8" spans="1:34" s="15" customFormat="1" ht="15.5" customHeight="1" x14ac:dyDescent="0.35">
      <c r="A8" s="34"/>
      <c r="B8" s="34"/>
      <c r="C8" s="34">
        <v>0.5</v>
      </c>
      <c r="D8" s="34" t="s">
        <v>42</v>
      </c>
      <c r="E8" s="34">
        <v>0.75</v>
      </c>
      <c r="F8" s="34">
        <v>0.125</v>
      </c>
      <c r="G8" s="34">
        <f t="shared" si="0"/>
        <v>1.75</v>
      </c>
      <c r="H8" s="34" t="s">
        <v>20</v>
      </c>
      <c r="I8" s="46">
        <f>IF(H8 = "Yes", SUM((Options!C2*2)+(Options!E2*2)+(E8*2)+(F8*2)+(Options!D2*2)+(A8*2) + 1/16), SUM((Options!C2*2)+(Options!E2*2)+(E8*2)+(F8*2)+(Options!D2*2)+A8))</f>
        <v>3.375</v>
      </c>
      <c r="J8" s="46">
        <f>SUM(B8,E8,C8,Options!C2,F8,Options!D2,Options!E2)</f>
        <v>2.1875</v>
      </c>
      <c r="K8" s="34">
        <f t="shared" si="2"/>
        <v>3.375</v>
      </c>
      <c r="L8" s="34">
        <f t="shared" si="1"/>
        <v>2.1875</v>
      </c>
      <c r="M8" s="59"/>
    </row>
    <row r="9" spans="1:34" s="15" customFormat="1" ht="15.5" customHeight="1" x14ac:dyDescent="0.35">
      <c r="A9" s="34"/>
      <c r="B9" s="34"/>
      <c r="C9" s="34">
        <v>0.5</v>
      </c>
      <c r="D9" s="34" t="s">
        <v>42</v>
      </c>
      <c r="E9" s="34">
        <v>0.75</v>
      </c>
      <c r="F9" s="34">
        <v>0.125</v>
      </c>
      <c r="G9" s="34">
        <f t="shared" si="0"/>
        <v>1.75</v>
      </c>
      <c r="H9" s="34" t="s">
        <v>20</v>
      </c>
      <c r="I9" s="46">
        <f>IF(H9 = "Yes", SUM((Options!C2*2)+(Options!E2*2)+(E9*2)+(F9*2)+(Options!D2*2)+(A9*2) + 1/16), SUM((Options!C2*2)+(Options!E2*2)+(E9*2)+(F9*2)+(Options!D2*2)+A9))</f>
        <v>3.375</v>
      </c>
      <c r="J9" s="46">
        <f>SUM(B9,E9,C9,Options!C2,F9,Options!D2,Options!E2)</f>
        <v>2.1875</v>
      </c>
      <c r="K9" s="34">
        <f t="shared" si="2"/>
        <v>3.375</v>
      </c>
      <c r="L9" s="34">
        <f t="shared" si="1"/>
        <v>2.1875</v>
      </c>
      <c r="M9" s="59"/>
    </row>
    <row r="10" spans="1:34" s="15" customFormat="1" ht="15.5" customHeight="1" x14ac:dyDescent="0.35">
      <c r="A10" s="34"/>
      <c r="B10" s="34"/>
      <c r="C10" s="34">
        <v>0.5</v>
      </c>
      <c r="D10" s="34" t="s">
        <v>42</v>
      </c>
      <c r="E10" s="34">
        <v>0.75</v>
      </c>
      <c r="F10" s="34">
        <v>0.125</v>
      </c>
      <c r="G10" s="34">
        <f t="shared" si="0"/>
        <v>1.75</v>
      </c>
      <c r="H10" s="34" t="s">
        <v>20</v>
      </c>
      <c r="I10" s="46">
        <f>IF(H10 = "Yes", SUM((Options!C2*2)+(Options!E2*2)+(E10*2)+(F10*2)+(Options!D2*2)+(A10*2) + 1/16), SUM((Options!C2*2)+(Options!E2*2)+(E10*2)+(F10*2)+(Options!D2*2)+A10))</f>
        <v>3.375</v>
      </c>
      <c r="J10" s="46">
        <f>SUM(B10,E10,C10,Options!C2,F10,Options!D2,Options!E2)</f>
        <v>2.1875</v>
      </c>
      <c r="K10" s="34">
        <f t="shared" si="2"/>
        <v>3.375</v>
      </c>
      <c r="L10" s="34">
        <f t="shared" si="1"/>
        <v>2.1875</v>
      </c>
      <c r="M10" s="59"/>
    </row>
    <row r="11" spans="1:34" s="15" customFormat="1" ht="15.5" customHeight="1" x14ac:dyDescent="0.35">
      <c r="A11" s="34"/>
      <c r="B11" s="34"/>
      <c r="C11" s="34">
        <v>0.5</v>
      </c>
      <c r="D11" s="34" t="s">
        <v>42</v>
      </c>
      <c r="E11" s="34">
        <v>0.75</v>
      </c>
      <c r="F11" s="34">
        <v>0.125</v>
      </c>
      <c r="G11" s="34">
        <f t="shared" si="0"/>
        <v>1.75</v>
      </c>
      <c r="H11" s="34" t="s">
        <v>20</v>
      </c>
      <c r="I11" s="46">
        <f>IF(H11 = "Yes", SUM((Options!C2*2)+(Options!E2*2)+(E11*2)+(F11*2)+(Options!D2*2)+(A11*2) + 1/16), SUM((Options!C2*2)+(Options!E2*2)+(E11*2)+(F11*2)+(Options!D2*2)+A11))</f>
        <v>3.375</v>
      </c>
      <c r="J11" s="46">
        <f>SUM(B11,E11,C11,Options!C2,F11,Options!D2,Options!E2)</f>
        <v>2.1875</v>
      </c>
      <c r="K11" s="34">
        <f t="shared" si="2"/>
        <v>3.375</v>
      </c>
      <c r="L11" s="34">
        <f t="shared" si="1"/>
        <v>2.1875</v>
      </c>
      <c r="M11" s="59"/>
    </row>
    <row r="12" spans="1:34" s="15" customFormat="1" ht="15.5" customHeight="1" x14ac:dyDescent="0.35">
      <c r="A12" s="34"/>
      <c r="B12" s="34"/>
      <c r="C12" s="34">
        <v>0.5</v>
      </c>
      <c r="D12" s="34" t="s">
        <v>42</v>
      </c>
      <c r="E12" s="34">
        <v>0.75</v>
      </c>
      <c r="F12" s="34">
        <v>0.125</v>
      </c>
      <c r="G12" s="34">
        <f t="shared" si="0"/>
        <v>1.75</v>
      </c>
      <c r="H12" s="34" t="s">
        <v>20</v>
      </c>
      <c r="I12" s="46">
        <f>IF(H12 = "Yes", SUM((Options!C2*2)+(Options!E2*2)+(E12*2)+(F12*2)+(Options!D2*2)+(A12*2) + 1/16), SUM((Options!C2*2)+(Options!E2*2)+(E12*2)+(F12*2)+(Options!D2*2)+A12))</f>
        <v>3.375</v>
      </c>
      <c r="J12" s="46">
        <f>SUM(B12,E12,C12,Options!C2,F12,Options!D2,Options!E2)</f>
        <v>2.1875</v>
      </c>
      <c r="K12" s="34">
        <f t="shared" si="2"/>
        <v>3.375</v>
      </c>
      <c r="L12" s="34">
        <f t="shared" si="1"/>
        <v>2.1875</v>
      </c>
      <c r="M12" s="59"/>
    </row>
    <row r="13" spans="1:34" s="15" customFormat="1" ht="15.5" customHeight="1" x14ac:dyDescent="0.35">
      <c r="A13" s="34"/>
      <c r="B13" s="34"/>
      <c r="C13" s="34">
        <v>0.5</v>
      </c>
      <c r="D13" s="34" t="s">
        <v>42</v>
      </c>
      <c r="E13" s="34">
        <v>0.75</v>
      </c>
      <c r="F13" s="34">
        <v>0.125</v>
      </c>
      <c r="G13" s="34">
        <f t="shared" si="0"/>
        <v>1.75</v>
      </c>
      <c r="H13" s="34" t="s">
        <v>20</v>
      </c>
      <c r="I13" s="46">
        <f>IF(H13 = "Yes", SUM((Options!C2*2)+(Options!E2*2)+(E13*2)+(F13*2)+(Options!D2*2)+(A13*2) + 1/16), SUM((Options!C2*2)+(Options!E2*2)+(E13*2)+(F13*2)+(Options!D2*2)+A13))</f>
        <v>3.375</v>
      </c>
      <c r="J13" s="46">
        <f>SUM(B13,E13,C13,Options!C2,F13,Options!D2,Options!E2)</f>
        <v>2.1875</v>
      </c>
      <c r="K13" s="34">
        <f t="shared" si="2"/>
        <v>3.375</v>
      </c>
      <c r="L13" s="34">
        <f t="shared" si="1"/>
        <v>2.1875</v>
      </c>
      <c r="M13" s="60"/>
      <c r="N13" s="16"/>
      <c r="O13" s="16"/>
      <c r="P13" s="16"/>
      <c r="Q13" s="16"/>
      <c r="R13" s="16"/>
      <c r="S13" s="16"/>
      <c r="T13" s="16"/>
      <c r="U13" s="16"/>
      <c r="V13" s="16"/>
      <c r="W13" s="16"/>
      <c r="X13" s="16"/>
      <c r="Y13" s="16"/>
      <c r="Z13" s="16"/>
      <c r="AA13" s="16"/>
      <c r="AB13" s="16"/>
      <c r="AC13" s="16"/>
      <c r="AD13" s="16"/>
      <c r="AE13" s="16"/>
      <c r="AF13" s="16"/>
      <c r="AG13" s="16"/>
      <c r="AH13" s="16"/>
    </row>
    <row r="14" spans="1:34" s="15" customFormat="1" ht="15.5" customHeight="1" x14ac:dyDescent="0.35">
      <c r="A14" s="34"/>
      <c r="B14" s="34"/>
      <c r="C14" s="34">
        <v>0.5</v>
      </c>
      <c r="D14" s="34" t="s">
        <v>42</v>
      </c>
      <c r="E14" s="34">
        <v>0.75</v>
      </c>
      <c r="F14" s="34">
        <v>0.125</v>
      </c>
      <c r="G14" s="34">
        <f t="shared" si="0"/>
        <v>1.75</v>
      </c>
      <c r="H14" s="34" t="s">
        <v>20</v>
      </c>
      <c r="I14" s="46">
        <f>IF(H14 = "Yes", SUM((Options!C2*2)+(Options!E2*2)+(E14*2)+(F14*2)+(Options!D2*2)+(A14*2) + 1/16), SUM((Options!C2*2)+(Options!E2*2)+(E14*2)+(F14*2)+(Options!D2*2)+A14))</f>
        <v>3.375</v>
      </c>
      <c r="J14" s="46">
        <f>SUM(B14,E14,C14,Options!C2,F14,Options!D2,Options!E2)</f>
        <v>2.1875</v>
      </c>
      <c r="K14" s="34">
        <f t="shared" si="2"/>
        <v>3.375</v>
      </c>
      <c r="L14" s="34">
        <f t="shared" si="1"/>
        <v>2.1875</v>
      </c>
      <c r="M14" s="60"/>
      <c r="N14" s="16"/>
      <c r="O14" s="16"/>
      <c r="P14" s="16"/>
      <c r="Q14" s="16"/>
      <c r="R14" s="16"/>
      <c r="S14" s="16"/>
      <c r="T14" s="16"/>
      <c r="U14" s="16"/>
      <c r="V14" s="16"/>
      <c r="W14" s="16"/>
      <c r="X14" s="16"/>
      <c r="Y14" s="16"/>
      <c r="Z14" s="16"/>
      <c r="AA14" s="16"/>
      <c r="AB14" s="16"/>
      <c r="AC14" s="17"/>
      <c r="AD14" s="18"/>
      <c r="AE14" s="18"/>
      <c r="AF14" s="18"/>
      <c r="AG14" s="18"/>
      <c r="AH14" s="18"/>
    </row>
    <row r="15" spans="1:34" s="15" customFormat="1" ht="15.5" customHeight="1" x14ac:dyDescent="0.35">
      <c r="A15" s="34"/>
      <c r="B15" s="34"/>
      <c r="C15" s="34">
        <v>0.5</v>
      </c>
      <c r="D15" s="34" t="s">
        <v>42</v>
      </c>
      <c r="E15" s="34">
        <v>0.75</v>
      </c>
      <c r="F15" s="34">
        <v>0.125</v>
      </c>
      <c r="G15" s="34">
        <f t="shared" si="0"/>
        <v>1.75</v>
      </c>
      <c r="H15" s="34" t="s">
        <v>20</v>
      </c>
      <c r="I15" s="46">
        <f>IF(H15 = "Yes", SUM((Options!C2*2)+(Options!E2*2)+(E15*2)+(F15*2)+(Options!D2*2)+(A15*2) + 1/16), SUM((Options!C2*2)+(Options!E2*2)+(E15*2)+(F15*2)+(Options!D2*2)+A15))</f>
        <v>3.375</v>
      </c>
      <c r="J15" s="46">
        <f>SUM(B15,E15,C15,Options!C2,F15,Options!D2,Options!E2)</f>
        <v>2.1875</v>
      </c>
      <c r="K15" s="34">
        <f t="shared" si="2"/>
        <v>3.375</v>
      </c>
      <c r="L15" s="34">
        <f t="shared" si="1"/>
        <v>2.1875</v>
      </c>
      <c r="M15" s="61"/>
      <c r="N15" s="3"/>
      <c r="O15" s="3"/>
      <c r="P15" s="3"/>
      <c r="Q15" s="3"/>
      <c r="R15" s="3"/>
      <c r="S15" s="3"/>
      <c r="T15" s="16"/>
      <c r="U15" s="6"/>
      <c r="V15" s="6"/>
      <c r="W15" s="6"/>
      <c r="X15" s="6"/>
      <c r="Y15" s="6"/>
      <c r="Z15" s="3"/>
      <c r="AA15" s="16"/>
      <c r="AB15" s="16"/>
      <c r="AC15" s="16"/>
      <c r="AD15" s="3"/>
      <c r="AE15" s="16"/>
      <c r="AF15" s="19"/>
      <c r="AG15" s="19"/>
      <c r="AH15" s="20"/>
    </row>
    <row r="16" spans="1:34" s="15" customFormat="1" ht="15.5" customHeight="1" x14ac:dyDescent="0.35">
      <c r="A16" s="34"/>
      <c r="B16" s="34"/>
      <c r="C16" s="34">
        <v>0.5</v>
      </c>
      <c r="D16" s="34" t="s">
        <v>42</v>
      </c>
      <c r="E16" s="34">
        <v>0.75</v>
      </c>
      <c r="F16" s="34">
        <v>0.125</v>
      </c>
      <c r="G16" s="34">
        <f t="shared" si="0"/>
        <v>1.75</v>
      </c>
      <c r="H16" s="34" t="s">
        <v>20</v>
      </c>
      <c r="I16" s="46">
        <f>IF(H16 = "Yes", SUM((Options!C2*2)+(Options!E2*2)+(E16*2)+(F16*2)+(Options!D2*2)+(A16*2) + 1/16), SUM((Options!C2*2)+(Options!E2*2)+(E16*2)+(F16*2)+(Options!D2*2)+A16))</f>
        <v>3.375</v>
      </c>
      <c r="J16" s="46">
        <f>SUM(B16,E16,C16,Options!C2,F16,Options!D2,Options!E2)</f>
        <v>2.1875</v>
      </c>
      <c r="K16" s="34">
        <f t="shared" si="2"/>
        <v>3.375</v>
      </c>
      <c r="L16" s="34">
        <f t="shared" si="1"/>
        <v>2.1875</v>
      </c>
      <c r="M16" s="61"/>
      <c r="N16" s="3"/>
      <c r="O16" s="3"/>
      <c r="P16" s="3"/>
      <c r="Q16" s="3"/>
      <c r="R16" s="3"/>
      <c r="S16" s="3"/>
      <c r="T16" s="3"/>
      <c r="U16" s="21"/>
      <c r="V16" s="21"/>
      <c r="W16" s="21"/>
      <c r="X16" s="21"/>
      <c r="Y16" s="3"/>
      <c r="Z16" s="3"/>
      <c r="AA16" s="3"/>
      <c r="AB16" s="3"/>
      <c r="AC16" s="16"/>
      <c r="AD16" s="3"/>
      <c r="AE16" s="16"/>
      <c r="AF16" s="19"/>
      <c r="AG16" s="19"/>
      <c r="AH16" s="20"/>
    </row>
    <row r="17" spans="1:34" ht="15.5" customHeight="1" x14ac:dyDescent="0.35">
      <c r="A17" s="34"/>
      <c r="B17" s="34"/>
      <c r="C17" s="34">
        <v>0.5</v>
      </c>
      <c r="D17" s="34" t="s">
        <v>42</v>
      </c>
      <c r="E17" s="34">
        <v>0.75</v>
      </c>
      <c r="F17" s="34">
        <v>0.125</v>
      </c>
      <c r="G17" s="34">
        <f t="shared" si="0"/>
        <v>1.75</v>
      </c>
      <c r="H17" s="34" t="s">
        <v>20</v>
      </c>
      <c r="I17" s="46">
        <f>IF(H17 = "Yes", SUM((Options!C2*2)+(Options!E2*2)+(E17*2)+(F17*2)+(Options!D2*2)+(A17*2) + 1/16), SUM((Options!C2*2)+(Options!E2*2)+(E17*2)+(F17*2)+(Options!D2*2)+A17))</f>
        <v>3.375</v>
      </c>
      <c r="J17" s="46">
        <f>SUM(B17,E17,C17,Options!C2,F17,Options!D2,Options!E2)</f>
        <v>2.1875</v>
      </c>
      <c r="K17" s="34">
        <f t="shared" si="2"/>
        <v>3.375</v>
      </c>
      <c r="L17" s="34">
        <f t="shared" si="1"/>
        <v>2.1875</v>
      </c>
      <c r="M17" s="39"/>
      <c r="N17" s="4"/>
      <c r="O17" s="4"/>
      <c r="P17" s="4"/>
      <c r="Q17" s="4"/>
      <c r="R17" s="4"/>
      <c r="S17" s="4"/>
      <c r="T17" s="4"/>
      <c r="U17" s="4"/>
      <c r="V17" s="4"/>
      <c r="W17" s="4"/>
      <c r="X17" s="4"/>
      <c r="Y17" s="4"/>
      <c r="Z17" s="4"/>
      <c r="AA17" s="4"/>
      <c r="AB17" s="4"/>
      <c r="AC17" s="14"/>
      <c r="AD17" s="14"/>
      <c r="AE17" s="14"/>
      <c r="AF17" s="12"/>
      <c r="AG17" s="12"/>
      <c r="AH17" s="9"/>
    </row>
    <row r="18" spans="1:34" ht="15.5" customHeight="1" x14ac:dyDescent="0.35">
      <c r="A18" s="34"/>
      <c r="B18" s="34"/>
      <c r="C18" s="34">
        <v>0.5</v>
      </c>
      <c r="D18" s="34" t="s">
        <v>42</v>
      </c>
      <c r="E18" s="34">
        <v>0.75</v>
      </c>
      <c r="F18" s="34">
        <v>0.125</v>
      </c>
      <c r="G18" s="34">
        <f t="shared" si="0"/>
        <v>1.75</v>
      </c>
      <c r="H18" s="34" t="s">
        <v>20</v>
      </c>
      <c r="I18" s="46">
        <f>IF(H18 = "Yes", SUM((Options!C2*2)+(Options!E2*2)+(E18*2)+(F18*2)+(Options!D2*2)+(A18*2) + 1/16), SUM((Options!C2*2)+(Options!E2*2)+(E18*2)+(F18*2)+(Options!D2*2)+A18))</f>
        <v>3.375</v>
      </c>
      <c r="J18" s="46">
        <f>SUM(B18,E18,C18,Options!C2,F18,Options!D2,Options!E2)</f>
        <v>2.1875</v>
      </c>
      <c r="K18" s="34">
        <f t="shared" si="2"/>
        <v>3.375</v>
      </c>
      <c r="L18" s="34">
        <f t="shared" si="1"/>
        <v>2.1875</v>
      </c>
      <c r="M18" s="39"/>
      <c r="N18" s="4"/>
      <c r="O18" s="4"/>
      <c r="P18" s="10"/>
      <c r="Q18" s="4"/>
      <c r="R18" s="4"/>
      <c r="S18" s="4"/>
      <c r="T18" s="4"/>
      <c r="U18" s="4"/>
      <c r="V18" s="4"/>
      <c r="W18" s="4"/>
      <c r="X18" s="4"/>
      <c r="Y18" s="4"/>
      <c r="Z18" s="4"/>
      <c r="AA18" s="4"/>
      <c r="AB18" s="4"/>
      <c r="AC18" s="14"/>
      <c r="AD18" s="14"/>
      <c r="AE18" s="14"/>
      <c r="AF18" s="11"/>
      <c r="AG18" s="11"/>
      <c r="AH18" s="8"/>
    </row>
    <row r="19" spans="1:34" ht="15.5" customHeight="1" x14ac:dyDescent="0.35">
      <c r="A19" s="34"/>
      <c r="B19" s="34"/>
      <c r="C19" s="34">
        <v>0.5</v>
      </c>
      <c r="D19" s="34" t="s">
        <v>42</v>
      </c>
      <c r="E19" s="34">
        <v>0.75</v>
      </c>
      <c r="F19" s="34">
        <v>0.125</v>
      </c>
      <c r="G19" s="34">
        <f t="shared" si="0"/>
        <v>1.75</v>
      </c>
      <c r="H19" s="34" t="s">
        <v>20</v>
      </c>
      <c r="I19" s="46">
        <f>IF(H19 = "Yes", SUM((Options!C2*2)+(Options!E2*2)+(E19*2)+(F19*2)+(Options!D2*2)+(A19*2) + 1/16), SUM((Options!C2*2)+(Options!E2*2)+(E19*2)+(F19*2)+(Options!D2*2)+A19))</f>
        <v>3.375</v>
      </c>
      <c r="J19" s="46">
        <f>SUM(B19,E19,C19,Options!C2,F19,Options!D2,Options!E2)</f>
        <v>2.1875</v>
      </c>
      <c r="K19" s="34">
        <f t="shared" si="2"/>
        <v>3.375</v>
      </c>
      <c r="L19" s="34">
        <f t="shared" si="1"/>
        <v>2.1875</v>
      </c>
      <c r="M19" s="39"/>
      <c r="N19" s="4"/>
      <c r="O19" s="4"/>
      <c r="P19" s="10"/>
      <c r="Q19" s="4"/>
      <c r="R19" s="4"/>
      <c r="S19" s="4"/>
      <c r="T19" s="4"/>
      <c r="U19" s="4"/>
      <c r="V19" s="4"/>
      <c r="W19" s="4"/>
      <c r="X19" s="4"/>
      <c r="Y19" s="4"/>
      <c r="Z19" s="4"/>
      <c r="AA19" s="4"/>
      <c r="AB19" s="4"/>
      <c r="AC19" s="4"/>
      <c r="AD19" s="4"/>
      <c r="AE19" s="4"/>
      <c r="AF19" s="4"/>
      <c r="AG19" s="4"/>
      <c r="AH19" s="4"/>
    </row>
    <row r="20" spans="1:34" ht="15.5" customHeight="1" x14ac:dyDescent="0.35">
      <c r="A20" s="34"/>
      <c r="B20" s="34"/>
      <c r="C20" s="34">
        <v>0.5</v>
      </c>
      <c r="D20" s="34" t="s">
        <v>42</v>
      </c>
      <c r="E20" s="34">
        <v>0.75</v>
      </c>
      <c r="F20" s="34">
        <v>0.125</v>
      </c>
      <c r="G20" s="34">
        <f t="shared" si="0"/>
        <v>1.75</v>
      </c>
      <c r="H20" s="34" t="s">
        <v>20</v>
      </c>
      <c r="I20" s="46">
        <f>IF(H20 = "Yes", SUM((Options!C2*2)+(Options!E2*2)+(E20*2)+(F20*2)+(Options!D2*2)+(A20*2) + 1/16), SUM((Options!C2*2)+(Options!E2*2)+(E20*2)+(F20*2)+(Options!D2*2)+A20))</f>
        <v>3.375</v>
      </c>
      <c r="J20" s="46">
        <f>SUM(B20,E20,C20,Options!C2,F20,Options!D2,Options!E2)</f>
        <v>2.1875</v>
      </c>
      <c r="K20" s="34">
        <f t="shared" si="2"/>
        <v>3.375</v>
      </c>
      <c r="L20" s="34">
        <f t="shared" si="1"/>
        <v>2.1875</v>
      </c>
      <c r="M20" s="39"/>
      <c r="N20" s="4"/>
      <c r="O20" s="4"/>
      <c r="P20" s="4"/>
      <c r="Q20" s="4"/>
      <c r="R20" s="4"/>
      <c r="S20" s="4"/>
      <c r="T20" s="4"/>
      <c r="U20" s="4"/>
      <c r="V20" s="4"/>
      <c r="W20" s="4"/>
      <c r="X20" s="4"/>
      <c r="Y20" s="4"/>
      <c r="Z20" s="4"/>
      <c r="AA20" s="4"/>
      <c r="AB20" s="4"/>
      <c r="AC20" s="4"/>
      <c r="AD20" s="4"/>
      <c r="AE20" s="4"/>
      <c r="AF20" s="4"/>
      <c r="AG20" s="4"/>
      <c r="AH20" s="4"/>
    </row>
    <row r="21" spans="1:34" ht="15.5" customHeight="1" x14ac:dyDescent="0.35">
      <c r="A21" s="34"/>
      <c r="B21" s="34"/>
      <c r="C21" s="34">
        <v>0.5</v>
      </c>
      <c r="D21" s="34" t="s">
        <v>42</v>
      </c>
      <c r="E21" s="34">
        <v>0.75</v>
      </c>
      <c r="F21" s="34">
        <v>0.125</v>
      </c>
      <c r="G21" s="34">
        <f t="shared" si="0"/>
        <v>1.75</v>
      </c>
      <c r="H21" s="34" t="s">
        <v>20</v>
      </c>
      <c r="I21" s="46">
        <f>IF(H21 = "Yes", SUM((Options!C2*2)+(Options!E2*2)+(E21*2)+(F21*2)+(Options!D2*2)+(A21*2) + 1/16), SUM((Options!C2*2)+(Options!E2*2)+(E21*2)+(F21*2)+(Options!D2*2)+A21))</f>
        <v>3.375</v>
      </c>
      <c r="J21" s="46">
        <f>SUM(B21,E21,C21,Options!C2,F21,Options!D2,Options!E2)</f>
        <v>2.1875</v>
      </c>
      <c r="K21" s="34">
        <f t="shared" si="2"/>
        <v>3.375</v>
      </c>
      <c r="L21" s="34">
        <f t="shared" si="1"/>
        <v>2.1875</v>
      </c>
      <c r="M21" s="37"/>
    </row>
    <row r="22" spans="1:34" ht="15.5" customHeight="1" x14ac:dyDescent="0.35">
      <c r="A22" s="34"/>
      <c r="B22" s="34"/>
      <c r="C22" s="34">
        <v>0.5</v>
      </c>
      <c r="D22" s="34" t="s">
        <v>42</v>
      </c>
      <c r="E22" s="34">
        <v>0.75</v>
      </c>
      <c r="F22" s="34">
        <v>0.125</v>
      </c>
      <c r="G22" s="34">
        <f t="shared" si="0"/>
        <v>1.75</v>
      </c>
      <c r="H22" s="34" t="s">
        <v>20</v>
      </c>
      <c r="I22" s="46">
        <f>IF(H22 = "Yes", SUM((Options!C2*2)+(Options!E2*2)+(E22*2)+(F22*2)+(Options!D2*2)+(A22*2) + 1/16), SUM((Options!C2*2)+(Options!E2*2)+(E22*2)+(F22*2)+(Options!D2*2)+A22))</f>
        <v>3.375</v>
      </c>
      <c r="J22" s="46">
        <f>SUM(B22,E22,C22,Options!C2,F22,Options!D2,Options!E2)</f>
        <v>2.1875</v>
      </c>
      <c r="K22" s="34">
        <f t="shared" si="2"/>
        <v>3.375</v>
      </c>
      <c r="L22" s="34">
        <f t="shared" si="1"/>
        <v>2.1875</v>
      </c>
      <c r="M22" s="39"/>
      <c r="N22" s="7"/>
      <c r="O22" s="7"/>
      <c r="P22" s="7"/>
      <c r="Q22" s="7"/>
      <c r="R22" s="7"/>
      <c r="S22" s="7"/>
      <c r="T22" s="7"/>
      <c r="U22" s="7"/>
      <c r="V22" s="7"/>
      <c r="W22" s="7"/>
      <c r="X22" s="7"/>
      <c r="Y22" s="7"/>
      <c r="Z22" s="7"/>
      <c r="AA22" s="7"/>
      <c r="AB22" s="7"/>
    </row>
    <row r="23" spans="1:34" ht="15.5" customHeight="1" x14ac:dyDescent="0.35">
      <c r="A23" s="34"/>
      <c r="B23" s="34"/>
      <c r="C23" s="34">
        <v>0.5</v>
      </c>
      <c r="D23" s="34" t="s">
        <v>42</v>
      </c>
      <c r="E23" s="34">
        <v>0.75</v>
      </c>
      <c r="F23" s="34">
        <v>0.125</v>
      </c>
      <c r="G23" s="34">
        <f t="shared" si="0"/>
        <v>1.75</v>
      </c>
      <c r="H23" s="34" t="s">
        <v>20</v>
      </c>
      <c r="I23" s="46">
        <f>IF(H23 = "Yes", SUM((Options!C2*2)+(Options!E2*2)+(E23*2)+(F23*2)+(Options!D2*2)+(A23*2) + 1/16), SUM((Options!C2*2)+(Options!E2*2)+(E23*2)+(F23*2)+(Options!D2*2)+A23))</f>
        <v>3.375</v>
      </c>
      <c r="J23" s="46">
        <f>SUM(B23,E23,C23,Options!C2,F23,Options!D2,Options!E2)</f>
        <v>2.1875</v>
      </c>
      <c r="K23" s="34">
        <f t="shared" si="2"/>
        <v>3.375</v>
      </c>
      <c r="L23" s="34">
        <f t="shared" si="1"/>
        <v>2.1875</v>
      </c>
      <c r="M23" s="39"/>
      <c r="N23" s="7"/>
      <c r="O23" s="7"/>
      <c r="P23" s="7"/>
      <c r="Q23" s="7"/>
      <c r="R23" s="7"/>
      <c r="S23" s="7"/>
      <c r="T23" s="7"/>
      <c r="U23" s="7"/>
      <c r="V23" s="7"/>
      <c r="W23" s="7"/>
      <c r="X23" s="7"/>
      <c r="Y23" s="7"/>
      <c r="Z23" s="7"/>
      <c r="AA23" s="7"/>
      <c r="AB23" s="7"/>
    </row>
    <row r="24" spans="1:34" ht="15.5" customHeight="1" x14ac:dyDescent="0.35">
      <c r="A24" s="34"/>
      <c r="B24" s="34"/>
      <c r="C24" s="34">
        <v>0.5</v>
      </c>
      <c r="D24" s="34" t="s">
        <v>42</v>
      </c>
      <c r="E24" s="34">
        <v>0.75</v>
      </c>
      <c r="F24" s="34">
        <v>0.125</v>
      </c>
      <c r="G24" s="34">
        <f t="shared" si="0"/>
        <v>1.75</v>
      </c>
      <c r="H24" s="34" t="s">
        <v>20</v>
      </c>
      <c r="I24" s="46">
        <f>IF(H24 = "Yes", SUM((Options!C2*2)+(Options!E2*2)+(E24*2)+(F24*2)+(Options!D2*2)+(A24*2) + 1/16), SUM((Options!C2*2)+(Options!E2*2)+(E24*2)+(F24*2)+(Options!D2*2)+A24))</f>
        <v>3.375</v>
      </c>
      <c r="J24" s="46">
        <f>SUM(B24,E24,C24,Options!C2,F24,Options!D2,Options!E2)</f>
        <v>2.1875</v>
      </c>
      <c r="K24" s="34">
        <f t="shared" si="2"/>
        <v>3.375</v>
      </c>
      <c r="L24" s="34">
        <f t="shared" si="1"/>
        <v>2.1875</v>
      </c>
      <c r="M24" s="39"/>
      <c r="N24" s="7"/>
      <c r="O24" s="7"/>
      <c r="P24" s="13"/>
      <c r="Q24" s="13"/>
      <c r="R24" s="13"/>
      <c r="S24" s="7"/>
      <c r="T24" s="7"/>
      <c r="U24" s="7"/>
      <c r="V24" s="7"/>
      <c r="W24" s="7"/>
      <c r="X24" s="7"/>
      <c r="Y24" s="7"/>
      <c r="Z24" s="7"/>
      <c r="AA24" s="7"/>
      <c r="AB24" s="7"/>
    </row>
    <row r="25" spans="1:34" ht="15.5" customHeight="1" x14ac:dyDescent="0.35">
      <c r="A25" s="34"/>
      <c r="B25" s="34"/>
      <c r="C25" s="34">
        <v>0.5</v>
      </c>
      <c r="D25" s="34" t="s">
        <v>42</v>
      </c>
      <c r="E25" s="34">
        <v>0.75</v>
      </c>
      <c r="F25" s="34">
        <v>0.125</v>
      </c>
      <c r="G25" s="34">
        <f t="shared" si="0"/>
        <v>1.75</v>
      </c>
      <c r="H25" s="34" t="s">
        <v>20</v>
      </c>
      <c r="I25" s="46">
        <f>IF(H25 = "Yes", SUM((Options!C2*2)+(Options!E2*2)+(E25*2)+(F25*2)+(Options!D2*2)+(A25*2) + 1/16), SUM((Options!C2*2)+(Options!E2*2)+(E25*2)+(F25*2)+(Options!D2*2)+A25))</f>
        <v>3.375</v>
      </c>
      <c r="J25" s="46">
        <f>SUM(B25,E25,C25,Options!C2,F25,Options!D2,Options!E2)</f>
        <v>2.1875</v>
      </c>
      <c r="K25" s="34">
        <f t="shared" si="2"/>
        <v>3.375</v>
      </c>
      <c r="L25" s="34">
        <f t="shared" si="1"/>
        <v>2.1875</v>
      </c>
      <c r="M25" s="39"/>
      <c r="N25" s="7"/>
      <c r="O25" s="14"/>
      <c r="P25" s="26"/>
      <c r="Q25" s="26"/>
      <c r="R25" s="7"/>
      <c r="S25" s="7"/>
      <c r="T25" s="7"/>
      <c r="U25" s="7"/>
      <c r="V25" s="7"/>
      <c r="W25" s="7"/>
      <c r="X25" s="7"/>
      <c r="Y25" s="7"/>
      <c r="Z25" s="7"/>
      <c r="AA25" s="7"/>
      <c r="AB25" s="7"/>
    </row>
    <row r="26" spans="1:34" x14ac:dyDescent="0.35">
      <c r="A26" s="34"/>
      <c r="B26" s="34"/>
      <c r="C26" s="53"/>
      <c r="D26" s="53"/>
      <c r="E26" s="38"/>
      <c r="F26" s="53"/>
      <c r="G26" s="38"/>
      <c r="H26" s="38"/>
      <c r="I26" s="5"/>
      <c r="J26" s="5"/>
      <c r="K26" s="39"/>
      <c r="L26" s="39"/>
      <c r="M26" s="39"/>
      <c r="N26" s="7"/>
      <c r="O26" s="14"/>
      <c r="P26" s="27"/>
      <c r="Q26" s="27"/>
      <c r="R26" s="7"/>
      <c r="S26" s="7"/>
      <c r="T26" s="7"/>
      <c r="U26" s="7"/>
      <c r="V26" s="7"/>
      <c r="W26" s="7"/>
      <c r="X26" s="7"/>
      <c r="Y26" s="7"/>
      <c r="Z26" s="7"/>
      <c r="AA26" s="7"/>
      <c r="AB26" s="7"/>
    </row>
    <row r="27" spans="1:34" x14ac:dyDescent="0.35">
      <c r="A27" s="34"/>
      <c r="B27" s="34"/>
      <c r="C27" s="53"/>
      <c r="D27" s="53"/>
      <c r="E27" s="38"/>
      <c r="F27" s="53"/>
      <c r="G27" s="38"/>
      <c r="H27" s="38"/>
      <c r="I27" s="5"/>
      <c r="J27" s="5"/>
      <c r="K27" s="39"/>
      <c r="L27" s="39"/>
      <c r="M27" s="39"/>
      <c r="N27" s="7"/>
      <c r="O27" s="14"/>
      <c r="P27" s="27"/>
      <c r="Q27" s="27"/>
      <c r="R27" s="7"/>
      <c r="S27" s="7"/>
      <c r="T27" s="7"/>
      <c r="U27" s="7"/>
      <c r="V27" s="7"/>
      <c r="W27" s="7"/>
      <c r="X27" s="7"/>
      <c r="Y27" s="7"/>
      <c r="Z27" s="7"/>
      <c r="AA27" s="7"/>
      <c r="AB27" s="7"/>
    </row>
    <row r="28" spans="1:34" x14ac:dyDescent="0.35">
      <c r="A28" s="34"/>
      <c r="B28" s="34"/>
      <c r="C28" s="53"/>
      <c r="D28" s="53"/>
      <c r="E28" s="38"/>
      <c r="F28" s="53"/>
      <c r="G28" s="38"/>
      <c r="H28" s="38"/>
      <c r="I28" s="5"/>
      <c r="J28" s="5"/>
      <c r="K28" s="39"/>
      <c r="L28" s="39"/>
      <c r="M28" s="39"/>
      <c r="N28" s="7"/>
      <c r="O28" s="14"/>
      <c r="P28" s="27"/>
      <c r="Q28" s="27"/>
      <c r="R28" s="7"/>
      <c r="S28" s="7"/>
      <c r="T28" s="7"/>
      <c r="U28" s="7"/>
      <c r="V28" s="7"/>
      <c r="W28" s="7"/>
      <c r="X28" s="7"/>
      <c r="Y28" s="7"/>
      <c r="Z28" s="7"/>
      <c r="AA28" s="7"/>
      <c r="AB28" s="7"/>
    </row>
    <row r="29" spans="1:34" ht="14.25" customHeight="1" x14ac:dyDescent="0.35">
      <c r="I29" s="5"/>
      <c r="J29" s="5"/>
      <c r="K29" s="5"/>
      <c r="L29" s="5"/>
      <c r="M29" s="5"/>
      <c r="N29" s="7"/>
      <c r="O29" s="14"/>
      <c r="P29" s="27"/>
      <c r="Q29" s="27"/>
      <c r="R29" s="7"/>
      <c r="S29" s="7"/>
      <c r="T29" s="7"/>
      <c r="U29" s="7"/>
      <c r="V29" s="7"/>
      <c r="W29" s="14"/>
      <c r="X29" s="25"/>
      <c r="Y29" s="7"/>
      <c r="Z29" s="7"/>
      <c r="AA29" s="7"/>
      <c r="AB29" s="7"/>
    </row>
    <row r="30" spans="1:34" x14ac:dyDescent="0.35">
      <c r="I30" s="5"/>
      <c r="J30" s="5"/>
      <c r="K30" s="5"/>
      <c r="L30" s="5"/>
      <c r="M30" s="5"/>
      <c r="N30" s="7"/>
      <c r="O30" s="7"/>
      <c r="P30" s="27"/>
      <c r="Q30" s="27"/>
      <c r="R30" s="7"/>
      <c r="S30" s="7"/>
      <c r="T30" s="7"/>
      <c r="U30" s="7"/>
      <c r="V30" s="7"/>
      <c r="W30" s="7"/>
      <c r="X30" s="7"/>
      <c r="Y30" s="7"/>
      <c r="Z30" s="7"/>
      <c r="AA30" s="7"/>
      <c r="AB30" s="7"/>
    </row>
    <row r="31" spans="1:34" x14ac:dyDescent="0.35">
      <c r="I31" s="5"/>
      <c r="J31" s="5"/>
      <c r="K31" s="5"/>
      <c r="L31" s="5"/>
      <c r="M31" s="5"/>
      <c r="N31" s="7"/>
      <c r="O31" s="7"/>
      <c r="P31" s="7"/>
      <c r="Q31" s="7"/>
      <c r="R31" s="7"/>
      <c r="S31" s="7"/>
      <c r="T31" s="7"/>
      <c r="U31" s="7"/>
      <c r="V31" s="7"/>
      <c r="W31" s="7"/>
      <c r="X31" s="7"/>
      <c r="Y31" s="7"/>
      <c r="Z31" s="7"/>
      <c r="AA31" s="7"/>
      <c r="AB31" s="7"/>
    </row>
    <row r="32" spans="1:34" x14ac:dyDescent="0.35">
      <c r="I32" s="5"/>
      <c r="J32" s="5"/>
      <c r="K32" s="5"/>
      <c r="L32" s="5"/>
      <c r="M32" s="5"/>
      <c r="N32" s="7"/>
      <c r="O32" s="7"/>
      <c r="P32" s="14"/>
      <c r="Q32" s="14"/>
      <c r="R32" s="7"/>
      <c r="S32" s="7"/>
      <c r="T32" s="7"/>
      <c r="U32" s="7"/>
      <c r="V32" s="7"/>
      <c r="W32" s="7"/>
      <c r="X32" s="7"/>
      <c r="Y32" s="7"/>
      <c r="Z32" s="7"/>
      <c r="AA32" s="7"/>
      <c r="AB32" s="7"/>
    </row>
    <row r="33" spans="9:28" x14ac:dyDescent="0.35">
      <c r="I33" s="5"/>
      <c r="J33" s="5"/>
      <c r="K33" s="5"/>
      <c r="L33" s="5"/>
      <c r="M33" s="5"/>
      <c r="N33" s="7"/>
      <c r="O33" s="7"/>
      <c r="P33" s="7"/>
      <c r="Q33" s="7"/>
      <c r="R33" s="7"/>
      <c r="S33" s="7"/>
      <c r="T33" s="7"/>
      <c r="U33" s="7"/>
      <c r="V33" s="7"/>
      <c r="W33" s="7"/>
      <c r="X33" s="7"/>
      <c r="Y33" s="7"/>
      <c r="Z33" s="7"/>
      <c r="AA33" s="7"/>
      <c r="AB33" s="7"/>
    </row>
    <row r="34" spans="9:28" x14ac:dyDescent="0.35">
      <c r="I34" s="5"/>
      <c r="J34" s="5"/>
      <c r="K34" s="5"/>
      <c r="L34" s="5"/>
      <c r="M34" s="5"/>
      <c r="N34" s="7"/>
      <c r="O34" s="7"/>
      <c r="P34" s="7"/>
      <c r="Q34" s="7"/>
      <c r="R34" s="7"/>
      <c r="S34" s="7"/>
      <c r="T34" s="7"/>
      <c r="U34" s="7"/>
      <c r="V34" s="7"/>
      <c r="W34" s="7"/>
      <c r="X34" s="7"/>
      <c r="Y34" s="7"/>
      <c r="Z34" s="7"/>
      <c r="AA34" s="7"/>
      <c r="AB34" s="7"/>
    </row>
    <row r="35" spans="9:28" x14ac:dyDescent="0.35">
      <c r="I35" s="5"/>
      <c r="J35" s="5"/>
      <c r="K35" s="5"/>
      <c r="L35" s="5"/>
      <c r="M35" s="5"/>
      <c r="N35" s="7"/>
      <c r="O35" s="7"/>
      <c r="P35" s="28"/>
      <c r="Q35" s="28"/>
      <c r="R35" s="7"/>
      <c r="S35" s="7"/>
      <c r="T35" s="7"/>
      <c r="U35" s="7"/>
      <c r="V35" s="7"/>
      <c r="W35" s="7"/>
      <c r="X35" s="7"/>
      <c r="Y35" s="7"/>
      <c r="Z35" s="7"/>
      <c r="AA35" s="7"/>
      <c r="AB35" s="7"/>
    </row>
    <row r="36" spans="9:28" x14ac:dyDescent="0.35">
      <c r="I36" s="5"/>
      <c r="J36" s="5"/>
      <c r="K36" s="5"/>
      <c r="L36" s="5"/>
      <c r="M36" s="5"/>
      <c r="N36" s="7"/>
      <c r="O36" s="7"/>
      <c r="P36" s="7"/>
      <c r="Q36" s="7"/>
      <c r="R36" s="7"/>
      <c r="S36" s="7"/>
      <c r="T36" s="7"/>
      <c r="U36" s="7"/>
      <c r="V36" s="7"/>
      <c r="W36" s="7"/>
      <c r="X36" s="7"/>
      <c r="Y36" s="7"/>
      <c r="Z36" s="7"/>
      <c r="AA36" s="7"/>
      <c r="AB36" s="7"/>
    </row>
    <row r="37" spans="9:28" x14ac:dyDescent="0.35">
      <c r="I37" s="5"/>
      <c r="J37" s="5"/>
      <c r="K37" s="5"/>
      <c r="L37" s="5"/>
      <c r="M37" s="5"/>
      <c r="N37" s="7"/>
      <c r="O37" s="7"/>
      <c r="P37" s="7"/>
      <c r="Q37" s="7"/>
      <c r="R37" s="7"/>
      <c r="S37" s="7"/>
      <c r="T37" s="7"/>
      <c r="U37" s="7"/>
      <c r="V37" s="7"/>
      <c r="W37" s="7"/>
      <c r="X37" s="7"/>
      <c r="Y37" s="7"/>
      <c r="Z37" s="7"/>
      <c r="AA37" s="7"/>
      <c r="AB37" s="7"/>
    </row>
    <row r="38" spans="9:28" x14ac:dyDescent="0.35">
      <c r="I38" s="5"/>
      <c r="J38" s="5"/>
      <c r="K38" s="5"/>
      <c r="L38" s="5"/>
      <c r="M38" s="5"/>
      <c r="N38" s="7"/>
      <c r="O38" s="7"/>
      <c r="P38" s="7"/>
      <c r="Q38" s="7"/>
      <c r="R38" s="7"/>
      <c r="S38" s="7"/>
      <c r="T38" s="7"/>
      <c r="U38" s="7"/>
      <c r="V38" s="7"/>
      <c r="W38" s="7"/>
      <c r="X38" s="7"/>
      <c r="Y38" s="7"/>
      <c r="Z38" s="7"/>
      <c r="AA38" s="7"/>
      <c r="AB38" s="7"/>
    </row>
    <row r="39" spans="9:28" x14ac:dyDescent="0.35">
      <c r="I39" s="5"/>
      <c r="J39" s="5"/>
      <c r="K39" s="5"/>
      <c r="L39" s="5"/>
      <c r="M39" s="5"/>
      <c r="N39" s="7"/>
      <c r="O39" s="7"/>
      <c r="P39" s="7"/>
      <c r="Q39" s="7"/>
      <c r="R39" s="7"/>
      <c r="S39" s="7"/>
      <c r="T39" s="7"/>
      <c r="U39" s="7"/>
      <c r="V39" s="7"/>
      <c r="W39" s="7"/>
      <c r="X39" s="7"/>
      <c r="Y39" s="7"/>
      <c r="Z39" s="7"/>
      <c r="AA39" s="7"/>
      <c r="AB39" s="7"/>
    </row>
    <row r="40" spans="9:28" x14ac:dyDescent="0.35">
      <c r="I40" s="5"/>
      <c r="J40" s="5"/>
      <c r="K40" s="5"/>
      <c r="L40" s="5"/>
      <c r="M40" s="5"/>
      <c r="N40" s="7"/>
      <c r="O40" s="7"/>
      <c r="P40" s="7"/>
      <c r="Q40" s="7"/>
      <c r="R40" s="7"/>
      <c r="S40" s="7"/>
      <c r="T40" s="7"/>
      <c r="U40" s="7"/>
      <c r="V40" s="7"/>
      <c r="W40" s="7"/>
      <c r="X40" s="7"/>
      <c r="Y40" s="7"/>
      <c r="Z40" s="7"/>
      <c r="AA40" s="7"/>
      <c r="AB40" s="7"/>
    </row>
    <row r="41" spans="9:28" x14ac:dyDescent="0.35">
      <c r="I41" s="5"/>
      <c r="J41" s="5"/>
      <c r="K41" s="5"/>
      <c r="L41" s="5"/>
      <c r="M41" s="5"/>
      <c r="N41" s="7"/>
      <c r="O41" s="7"/>
      <c r="P41" s="7"/>
      <c r="Q41" s="7"/>
      <c r="R41" s="7"/>
      <c r="S41" s="7"/>
      <c r="T41" s="7"/>
      <c r="U41" s="7"/>
      <c r="V41" s="7"/>
      <c r="W41" s="7"/>
      <c r="X41" s="7"/>
      <c r="Y41" s="7"/>
      <c r="Z41" s="7"/>
      <c r="AA41" s="7"/>
      <c r="AB41" s="7"/>
    </row>
    <row r="42" spans="9:28" x14ac:dyDescent="0.35">
      <c r="I42" s="5"/>
      <c r="J42" s="5"/>
      <c r="K42" s="5"/>
      <c r="L42" s="5"/>
      <c r="M42" s="5"/>
      <c r="N42" s="7"/>
      <c r="O42" s="7"/>
      <c r="P42" s="7"/>
      <c r="Q42" s="7"/>
      <c r="R42" s="7"/>
      <c r="S42" s="7"/>
      <c r="T42" s="7"/>
      <c r="U42" s="7"/>
      <c r="V42" s="7"/>
      <c r="W42" s="7"/>
      <c r="X42" s="7"/>
      <c r="Y42" s="7"/>
      <c r="Z42" s="7"/>
      <c r="AA42" s="7"/>
      <c r="AB42" s="7"/>
    </row>
  </sheetData>
  <dataConsolidate/>
  <mergeCells count="6">
    <mergeCell ref="I4:J4"/>
    <mergeCell ref="K4:L4"/>
    <mergeCell ref="A4:C4"/>
    <mergeCell ref="A1:B2"/>
    <mergeCell ref="D4:E4"/>
    <mergeCell ref="C1:M2"/>
  </mergeCells>
  <conditionalFormatting sqref="A6">
    <cfRule type="containsText" dxfId="10" priority="3" operator="containsText" text="30">
      <formula>NOT(ISERROR(SEARCH("30",A6)))</formula>
    </cfRule>
  </conditionalFormatting>
  <conditionalFormatting sqref="B6">
    <cfRule type="cellIs" dxfId="9" priority="2" operator="equal">
      <formula>80</formula>
    </cfRule>
  </conditionalFormatting>
  <conditionalFormatting sqref="M6">
    <cfRule type="cellIs" dxfId="6" priority="1" operator="equal">
      <formula>2</formula>
    </cfRule>
  </conditionalFormatting>
  <dataValidations xWindow="151" yWindow="415" count="1">
    <dataValidation type="list" showErrorMessage="1" sqref="E6:E25">
      <formula1>JambThickness</formula1>
    </dataValidation>
  </dataValidations>
  <pageMargins left="0.7" right="0.7" top="0.75" bottom="0.75" header="0.3" footer="0.3"/>
  <pageSetup orientation="portrait" horizontalDpi="200" r:id="rId1"/>
  <drawing r:id="rId2"/>
  <extLst>
    <ext xmlns:x14="http://schemas.microsoft.com/office/spreadsheetml/2009/9/main" uri="{CCE6A557-97BC-4b89-ADB6-D9C93CAAB3DF}">
      <x14:dataValidations xmlns:xm="http://schemas.microsoft.com/office/excel/2006/main" xWindow="151" yWindow="415" count="2">
        <x14:dataValidation type="list" allowBlank="1" showInputMessage="1" showErrorMessage="1" promptTitle="Double Door" prompt="Are you wanting this opening to contain a double door?">
          <x14:formula1>
            <xm:f>Options!$I$2:$I$3</xm:f>
          </x14:formula1>
          <xm:sqref>H6:H25</xm:sqref>
        </x14:dataValidation>
        <x14:dataValidation type="list" allowBlank="1" showInputMessage="1" showErrorMessage="1" promptTitle="Jamb Type" prompt="Select a jamb type">
          <x14:formula1>
            <xm:f>Options!$G$2:$G$5</xm:f>
          </x14:formula1>
          <xm:sqref>D6:D25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7"/>
  <sheetViews>
    <sheetView tabSelected="1" workbookViewId="0">
      <selection activeCell="N9" sqref="N9"/>
    </sheetView>
  </sheetViews>
  <sheetFormatPr defaultRowHeight="14.5" x14ac:dyDescent="0.35"/>
  <cols>
    <col min="1" max="4" width="10.90625" customWidth="1"/>
    <col min="5" max="5" width="15.36328125" bestFit="1" customWidth="1"/>
    <col min="6" max="6" width="11.1796875" style="1" bestFit="1" customWidth="1"/>
    <col min="7" max="7" width="14" style="1" bestFit="1" customWidth="1"/>
    <col min="8" max="8" width="13.1796875" hidden="1" customWidth="1"/>
    <col min="9" max="9" width="17" style="29" bestFit="1" customWidth="1"/>
    <col min="10" max="10" width="14.54296875" bestFit="1" customWidth="1"/>
    <col min="11" max="12" width="11.1796875" customWidth="1"/>
    <col min="13" max="13" width="17.54296875" style="1" customWidth="1"/>
    <col min="14" max="14" width="10.36328125" style="41" bestFit="1" customWidth="1"/>
  </cols>
  <sheetData>
    <row r="1" spans="1:14" ht="34.5" customHeight="1" x14ac:dyDescent="0.35">
      <c r="A1" s="70"/>
      <c r="B1" s="70"/>
      <c r="C1" s="72" t="s">
        <v>47</v>
      </c>
      <c r="D1" s="72"/>
      <c r="E1" s="72"/>
      <c r="F1" s="72"/>
      <c r="G1" s="72"/>
      <c r="H1" s="72"/>
      <c r="I1" s="72"/>
      <c r="J1" s="32"/>
      <c r="K1" s="31"/>
      <c r="L1" s="31"/>
      <c r="M1" s="29"/>
    </row>
    <row r="2" spans="1:14" ht="34.5" customHeight="1" x14ac:dyDescent="0.35">
      <c r="A2" s="70"/>
      <c r="B2" s="70"/>
      <c r="C2" s="72"/>
      <c r="D2" s="72"/>
      <c r="E2" s="72"/>
      <c r="F2" s="72"/>
      <c r="G2" s="72"/>
      <c r="H2" s="72"/>
      <c r="I2" s="72"/>
      <c r="J2" s="32"/>
      <c r="K2" s="31"/>
      <c r="L2" s="31"/>
      <c r="M2" s="29"/>
    </row>
    <row r="3" spans="1:14" ht="18.5" customHeight="1" x14ac:dyDescent="0.35">
      <c r="A3" s="2"/>
      <c r="B3" s="2"/>
      <c r="C3" s="2"/>
      <c r="D3" s="2"/>
      <c r="E3" s="2"/>
      <c r="F3" s="2"/>
      <c r="G3" s="2"/>
      <c r="H3" s="31"/>
      <c r="J3" s="32"/>
      <c r="K3" s="31"/>
      <c r="L3" s="31"/>
      <c r="M3" s="29"/>
    </row>
    <row r="4" spans="1:14" ht="21" x14ac:dyDescent="0.5">
      <c r="A4" s="67" t="s">
        <v>3</v>
      </c>
      <c r="B4" s="67"/>
      <c r="C4" s="68" t="s">
        <v>10</v>
      </c>
      <c r="D4" s="68"/>
      <c r="E4" s="74" t="s">
        <v>39</v>
      </c>
      <c r="F4" s="75"/>
      <c r="K4" s="69" t="s">
        <v>7</v>
      </c>
      <c r="L4" s="69"/>
      <c r="M4" s="70"/>
    </row>
    <row r="5" spans="1:14" ht="18.5" x14ac:dyDescent="0.35">
      <c r="A5" s="45" t="s">
        <v>5</v>
      </c>
      <c r="B5" s="45" t="s">
        <v>6</v>
      </c>
      <c r="C5" s="45" t="s">
        <v>5</v>
      </c>
      <c r="D5" s="45" t="s">
        <v>6</v>
      </c>
      <c r="E5" s="30" t="s">
        <v>37</v>
      </c>
      <c r="F5" s="30" t="s">
        <v>38</v>
      </c>
      <c r="G5" s="30" t="s">
        <v>9</v>
      </c>
      <c r="H5" s="30" t="s">
        <v>0</v>
      </c>
      <c r="I5" s="30" t="s">
        <v>23</v>
      </c>
      <c r="J5" s="30" t="s">
        <v>18</v>
      </c>
      <c r="K5" s="44" t="s">
        <v>5</v>
      </c>
      <c r="L5" s="44" t="s">
        <v>6</v>
      </c>
      <c r="M5" s="44" t="s">
        <v>12</v>
      </c>
      <c r="N5" s="30" t="s">
        <v>16</v>
      </c>
    </row>
    <row r="6" spans="1:14" x14ac:dyDescent="0.35">
      <c r="A6" s="35">
        <v>33.4375</v>
      </c>
      <c r="B6" s="36">
        <v>82.1875</v>
      </c>
      <c r="C6" s="66">
        <f>SUM(A6 - IF(J6 = "Yes", K6*2, K6))</f>
        <v>3.4375</v>
      </c>
      <c r="D6" s="38">
        <f t="shared" ref="D6:D25" si="0">SUM(B6 - L6)</f>
        <v>2.1875</v>
      </c>
      <c r="E6" s="38" t="s">
        <v>42</v>
      </c>
      <c r="F6" s="38">
        <v>0.75</v>
      </c>
      <c r="G6" s="38">
        <v>0.125</v>
      </c>
      <c r="H6" s="38">
        <f t="shared" ref="H6:H25" si="1">SUM(K6+(F6*2)+(G6*2))</f>
        <v>16.75</v>
      </c>
      <c r="I6" s="34" t="s">
        <v>20</v>
      </c>
      <c r="J6" s="38" t="s">
        <v>19</v>
      </c>
      <c r="K6" s="47">
        <f>IF(J6 = "Yes", SUM(A6 - ((Options!C2*2)+(Options!E2*2)+(F6*2)+(G6*2)+(Options!D2*2)) - 1/16) / 2, SUM(A6 - ((Options!C2*2)+(Options!E2*2)+(F6*2)+(G6*2)+(Options!D2*2))))</f>
        <v>15</v>
      </c>
      <c r="L6" s="48">
        <f>SUM(B6 - (F6 + M6 + Options!C2 + G6 + Options!D2 + Options!E2))</f>
        <v>80</v>
      </c>
      <c r="M6" s="38">
        <v>0.5</v>
      </c>
      <c r="N6" s="41">
        <v>1</v>
      </c>
    </row>
    <row r="7" spans="1:14" x14ac:dyDescent="0.35">
      <c r="A7" s="39"/>
      <c r="B7" s="39"/>
      <c r="C7" s="66">
        <f t="shared" ref="C7:C25" si="2">SUM(A7 - IF(J7 = "Yes", K7*2, K7))</f>
        <v>3.375</v>
      </c>
      <c r="D7" s="38">
        <f t="shared" si="0"/>
        <v>2.1875</v>
      </c>
      <c r="E7" s="38" t="s">
        <v>42</v>
      </c>
      <c r="F7" s="38">
        <v>0.75</v>
      </c>
      <c r="G7" s="38">
        <v>0.125</v>
      </c>
      <c r="H7" s="38">
        <f t="shared" si="1"/>
        <v>-1.625</v>
      </c>
      <c r="I7" s="34" t="s">
        <v>20</v>
      </c>
      <c r="J7" s="38" t="s">
        <v>20</v>
      </c>
      <c r="K7" s="47">
        <f>IF(J7 = "Yes", SUM(A7 - ((Options!C2*2)+(Options!E2*2)+(F7*2)+(G7*2)+(Options!D2*2)) - 1/16) / 2, SUM(A7 - ((Options!C2*2)+(Options!E2*2)+(F7*2)+(G7*2)+(Options!D2*2))))</f>
        <v>-3.375</v>
      </c>
      <c r="L7" s="48">
        <f>SUM(B7 - (F7 + M7 + Options!C2 + G7 + Options!D2 + Options!E2))</f>
        <v>-2.1875</v>
      </c>
      <c r="M7" s="38">
        <v>0.5</v>
      </c>
    </row>
    <row r="8" spans="1:14" x14ac:dyDescent="0.35">
      <c r="A8" s="39"/>
      <c r="B8" s="39"/>
      <c r="C8" s="66">
        <f t="shared" si="2"/>
        <v>3.375</v>
      </c>
      <c r="D8" s="38">
        <f t="shared" si="0"/>
        <v>2.1875</v>
      </c>
      <c r="E8" s="38" t="s">
        <v>42</v>
      </c>
      <c r="F8" s="38">
        <v>0.75</v>
      </c>
      <c r="G8" s="38">
        <v>0.125</v>
      </c>
      <c r="H8" s="38">
        <f t="shared" si="1"/>
        <v>-1.625</v>
      </c>
      <c r="I8" s="34" t="s">
        <v>20</v>
      </c>
      <c r="J8" s="38" t="s">
        <v>20</v>
      </c>
      <c r="K8" s="47">
        <f>IF(J8 = "Yes", SUM(A8 - ((Options!C2*2)+(Options!E2*2)+(F8*2)+(G8*2)+(Options!D2*2)) - 1/16) / 2, SUM(A8 - ((Options!C2*2)+(Options!E2*2)+(F8*2)+(G8*2)+(Options!D2*2))))</f>
        <v>-3.375</v>
      </c>
      <c r="L8" s="48">
        <f>SUM(B8 - (F8 + M8 + Options!C2 + G8 + Options!D2 + Options!E2))</f>
        <v>-2.1875</v>
      </c>
      <c r="M8" s="38">
        <v>0.5</v>
      </c>
    </row>
    <row r="9" spans="1:14" x14ac:dyDescent="0.35">
      <c r="A9" s="39"/>
      <c r="B9" s="39"/>
      <c r="C9" s="66">
        <f t="shared" si="2"/>
        <v>3.375</v>
      </c>
      <c r="D9" s="38">
        <f t="shared" si="0"/>
        <v>2.1875</v>
      </c>
      <c r="E9" s="38" t="s">
        <v>42</v>
      </c>
      <c r="F9" s="38">
        <v>0.75</v>
      </c>
      <c r="G9" s="38">
        <v>0.125</v>
      </c>
      <c r="H9" s="38">
        <f t="shared" si="1"/>
        <v>-1.625</v>
      </c>
      <c r="I9" s="34" t="s">
        <v>20</v>
      </c>
      <c r="J9" s="38" t="s">
        <v>20</v>
      </c>
      <c r="K9" s="47">
        <f>IF(J9 = "Yes", SUM(A9 - ((Options!C2*2)+(Options!E2*2)+(F9*2)+(G9*2)+(Options!D2*2)) - 1/16) / 2, SUM(A9 - ((Options!C2*2)+(Options!E2*2)+(F9*2)+(G9*2)+(Options!D2*2))))</f>
        <v>-3.375</v>
      </c>
      <c r="L9" s="48">
        <f>SUM(B9 - (F9 + M9 + Options!C2 + G9 + Options!D2 + Options!E2))</f>
        <v>-2.1875</v>
      </c>
      <c r="M9" s="38">
        <v>0.5</v>
      </c>
    </row>
    <row r="10" spans="1:14" x14ac:dyDescent="0.35">
      <c r="A10" s="39"/>
      <c r="B10" s="39"/>
      <c r="C10" s="66">
        <f t="shared" si="2"/>
        <v>3.375</v>
      </c>
      <c r="D10" s="38">
        <f t="shared" si="0"/>
        <v>2.1875</v>
      </c>
      <c r="E10" s="38" t="s">
        <v>42</v>
      </c>
      <c r="F10" s="38">
        <v>0.75</v>
      </c>
      <c r="G10" s="38">
        <v>0.125</v>
      </c>
      <c r="H10" s="38">
        <f t="shared" si="1"/>
        <v>-1.625</v>
      </c>
      <c r="I10" s="34" t="s">
        <v>20</v>
      </c>
      <c r="J10" s="38" t="s">
        <v>20</v>
      </c>
      <c r="K10" s="47">
        <f>IF(J10 = "Yes", SUM(A10 - ((Options!C2*2)+(Options!E2*2)+(F10*2)+(G10*2)+(Options!D2*2)) - 1/16) / 2, SUM(A10 - ((Options!C2*2)+(Options!E2*2)+(F10*2)+(G10*2)+(Options!D2*2))))</f>
        <v>-3.375</v>
      </c>
      <c r="L10" s="48">
        <f>SUM(B10 - (F10 + M10 + Options!C2 + G10 + Options!D2 + Options!E2))</f>
        <v>-2.1875</v>
      </c>
      <c r="M10" s="38">
        <v>0.5</v>
      </c>
    </row>
    <row r="11" spans="1:14" x14ac:dyDescent="0.35">
      <c r="A11" s="39"/>
      <c r="B11" s="39"/>
      <c r="C11" s="66">
        <f t="shared" si="2"/>
        <v>3.375</v>
      </c>
      <c r="D11" s="38">
        <f t="shared" si="0"/>
        <v>2.1875</v>
      </c>
      <c r="E11" s="38" t="s">
        <v>42</v>
      </c>
      <c r="F11" s="38">
        <v>0.75</v>
      </c>
      <c r="G11" s="38">
        <v>0.125</v>
      </c>
      <c r="H11" s="38">
        <f t="shared" si="1"/>
        <v>-1.625</v>
      </c>
      <c r="I11" s="34" t="s">
        <v>20</v>
      </c>
      <c r="J11" s="38" t="s">
        <v>20</v>
      </c>
      <c r="K11" s="47">
        <f>IF(J11 = "Yes", SUM(A11 - ((Options!C2*2)+(Options!E2*2)+(F11*2)+(G11*2)+(Options!D2*2)) - 1/16) / 2, SUM(A11 - ((Options!C2*2)+(Options!E2*2)+(F11*2)+(G11*2)+(Options!D2*2))))</f>
        <v>-3.375</v>
      </c>
      <c r="L11" s="48">
        <f>SUM(B11 - (F11 + M11 + Options!C2 + G11 + Options!D2 + Options!E2))</f>
        <v>-2.1875</v>
      </c>
      <c r="M11" s="38">
        <v>0.5</v>
      </c>
    </row>
    <row r="12" spans="1:14" x14ac:dyDescent="0.35">
      <c r="A12" s="39"/>
      <c r="B12" s="39"/>
      <c r="C12" s="66">
        <f t="shared" si="2"/>
        <v>3.375</v>
      </c>
      <c r="D12" s="38">
        <f t="shared" si="0"/>
        <v>2.1875</v>
      </c>
      <c r="E12" s="38" t="s">
        <v>42</v>
      </c>
      <c r="F12" s="38">
        <v>0.75</v>
      </c>
      <c r="G12" s="38">
        <v>0.125</v>
      </c>
      <c r="H12" s="38">
        <f t="shared" si="1"/>
        <v>-1.625</v>
      </c>
      <c r="I12" s="34" t="s">
        <v>20</v>
      </c>
      <c r="J12" s="38" t="s">
        <v>20</v>
      </c>
      <c r="K12" s="47">
        <f>IF(J12 = "Yes", SUM(A12 - ((Options!C2*2)+(Options!E2*2)+(F12*2)+(G12*2)+(Options!D2*2)) - 1/16) / 2, SUM(A12 - ((Options!C2*2)+(Options!E2*2)+(F12*2)+(G12*2)+(Options!D2*2))))</f>
        <v>-3.375</v>
      </c>
      <c r="L12" s="48">
        <f>SUM(B12 - (F12 + M12 + Options!C2 + G12 + Options!D2 + Options!E2))</f>
        <v>-2.1875</v>
      </c>
      <c r="M12" s="38">
        <v>0.5</v>
      </c>
    </row>
    <row r="13" spans="1:14" x14ac:dyDescent="0.35">
      <c r="A13" s="39"/>
      <c r="B13" s="39"/>
      <c r="C13" s="66">
        <f t="shared" si="2"/>
        <v>3.375</v>
      </c>
      <c r="D13" s="38">
        <f t="shared" si="0"/>
        <v>2.1875</v>
      </c>
      <c r="E13" s="38" t="s">
        <v>42</v>
      </c>
      <c r="F13" s="38">
        <v>0.75</v>
      </c>
      <c r="G13" s="38">
        <v>0.125</v>
      </c>
      <c r="H13" s="38">
        <f t="shared" si="1"/>
        <v>-1.625</v>
      </c>
      <c r="I13" s="34" t="s">
        <v>20</v>
      </c>
      <c r="J13" s="38" t="s">
        <v>20</v>
      </c>
      <c r="K13" s="47">
        <f>IF(J13 = "Yes", SUM(A13 - ((Options!C2*2)+(Options!E2*2)+(F13*2)+(G13*2)+(Options!D2*2)) - 1/16) / 2, SUM(A13 - ((Options!C2*2)+(Options!E2*2)+(F13*2)+(G13*2)+(Options!D2*2))))</f>
        <v>-3.375</v>
      </c>
      <c r="L13" s="48">
        <f>SUM(B13 - (F13 + M13 + Options!C2 + G13 + Options!D2 + Options!E2))</f>
        <v>-2.1875</v>
      </c>
      <c r="M13" s="38">
        <v>0.5</v>
      </c>
    </row>
    <row r="14" spans="1:14" x14ac:dyDescent="0.35">
      <c r="A14" s="39"/>
      <c r="B14" s="39"/>
      <c r="C14" s="66">
        <f t="shared" si="2"/>
        <v>3.375</v>
      </c>
      <c r="D14" s="38">
        <f t="shared" si="0"/>
        <v>2.1875</v>
      </c>
      <c r="E14" s="38" t="s">
        <v>42</v>
      </c>
      <c r="F14" s="38">
        <v>0.75</v>
      </c>
      <c r="G14" s="38">
        <v>0.125</v>
      </c>
      <c r="H14" s="38">
        <f t="shared" si="1"/>
        <v>-1.625</v>
      </c>
      <c r="I14" s="34" t="s">
        <v>20</v>
      </c>
      <c r="J14" s="38" t="s">
        <v>20</v>
      </c>
      <c r="K14" s="47">
        <f>IF(J14 = "Yes", SUM(A14 - ((Options!C2*2)+(Options!E2*2)+(F14*2)+(G14*2)+(Options!D2*2)) - 1/16) / 2, SUM(A14 - ((Options!C2*2)+(Options!E2*2)+(F14*2)+(G14*2)+(Options!D2*2))))</f>
        <v>-3.375</v>
      </c>
      <c r="L14" s="48">
        <f>SUM(B14 - (F14 + M14 + Options!C2 + G14 + Options!D2 + Options!E2))</f>
        <v>-2.1875</v>
      </c>
      <c r="M14" s="38">
        <v>0.5</v>
      </c>
    </row>
    <row r="15" spans="1:14" x14ac:dyDescent="0.35">
      <c r="A15" s="39"/>
      <c r="B15" s="39"/>
      <c r="C15" s="66">
        <f t="shared" si="2"/>
        <v>3.375</v>
      </c>
      <c r="D15" s="38">
        <f t="shared" si="0"/>
        <v>2.1875</v>
      </c>
      <c r="E15" s="38" t="s">
        <v>42</v>
      </c>
      <c r="F15" s="38">
        <v>0.75</v>
      </c>
      <c r="G15" s="38">
        <v>0.125</v>
      </c>
      <c r="H15" s="38">
        <f t="shared" si="1"/>
        <v>-1.625</v>
      </c>
      <c r="I15" s="34" t="s">
        <v>20</v>
      </c>
      <c r="J15" s="38" t="s">
        <v>20</v>
      </c>
      <c r="K15" s="47">
        <f>IF(J15 = "Yes", SUM(A15 - ((Options!C2*2)+(Options!E2*2)+(F15*2)+(G15*2)+(Options!D2*2)) - 1/16) / 2, SUM(A15 - ((Options!C2*2)+(Options!E2*2)+(F15*2)+(G15*2)+(Options!D2*2))))</f>
        <v>-3.375</v>
      </c>
      <c r="L15" s="48">
        <f>SUM(B15 - (F15 + M15 + Options!C2 + G15 + Options!D2 + Options!E2))</f>
        <v>-2.1875</v>
      </c>
      <c r="M15" s="38">
        <v>0.5</v>
      </c>
    </row>
    <row r="16" spans="1:14" x14ac:dyDescent="0.35">
      <c r="A16" s="39"/>
      <c r="B16" s="39"/>
      <c r="C16" s="66">
        <f t="shared" si="2"/>
        <v>3.375</v>
      </c>
      <c r="D16" s="38">
        <f t="shared" si="0"/>
        <v>2.1875</v>
      </c>
      <c r="E16" s="38" t="s">
        <v>42</v>
      </c>
      <c r="F16" s="38">
        <v>0.75</v>
      </c>
      <c r="G16" s="38">
        <v>0.125</v>
      </c>
      <c r="H16" s="38">
        <f t="shared" si="1"/>
        <v>-1.625</v>
      </c>
      <c r="I16" s="34" t="s">
        <v>20</v>
      </c>
      <c r="J16" s="38" t="s">
        <v>20</v>
      </c>
      <c r="K16" s="47">
        <f>IF(J16 = "Yes", SUM(A16 - ((Options!C2*2)+(Options!E2*2)+(F16*2)+(G16*2)+(Options!D2*2)) - 1/16) / 2, SUM(A16 - ((Options!C2*2)+(Options!E2*2)+(F16*2)+(G16*2)+(Options!D2*2))))</f>
        <v>-3.375</v>
      </c>
      <c r="L16" s="48">
        <f>SUM(B16 - (F16 + M16 + Options!C2 + G16 + Options!D2 + Options!E2))</f>
        <v>-2.1875</v>
      </c>
      <c r="M16" s="38">
        <v>0.5</v>
      </c>
    </row>
    <row r="17" spans="1:13" x14ac:dyDescent="0.35">
      <c r="A17" s="39"/>
      <c r="B17" s="39"/>
      <c r="C17" s="66">
        <f t="shared" si="2"/>
        <v>3.375</v>
      </c>
      <c r="D17" s="38">
        <f t="shared" si="0"/>
        <v>2.1875</v>
      </c>
      <c r="E17" s="38" t="s">
        <v>42</v>
      </c>
      <c r="F17" s="38">
        <v>0.75</v>
      </c>
      <c r="G17" s="38">
        <v>0.125</v>
      </c>
      <c r="H17" s="38">
        <f t="shared" si="1"/>
        <v>-1.625</v>
      </c>
      <c r="I17" s="34" t="s">
        <v>20</v>
      </c>
      <c r="J17" s="38" t="s">
        <v>20</v>
      </c>
      <c r="K17" s="47">
        <f>IF(J17 = "Yes", SUM(A17 - ((Options!C2*2)+(Options!E2*2)+(F17*2)+(G17*2)+(Options!D2*2)) - 1/16) / 2, SUM(A17 - ((Options!C2*2)+(Options!E2*2)+(F17*2)+(G17*2)+(Options!D2*2))))</f>
        <v>-3.375</v>
      </c>
      <c r="L17" s="48">
        <f>SUM(B17 - (F17 + M17 + Options!C2 + G17 + Options!D2 + Options!E2))</f>
        <v>-2.1875</v>
      </c>
      <c r="M17" s="38">
        <v>0.5</v>
      </c>
    </row>
    <row r="18" spans="1:13" x14ac:dyDescent="0.35">
      <c r="A18" s="39"/>
      <c r="B18" s="39"/>
      <c r="C18" s="66">
        <f t="shared" si="2"/>
        <v>3.375</v>
      </c>
      <c r="D18" s="38">
        <f t="shared" si="0"/>
        <v>2.1875</v>
      </c>
      <c r="E18" s="38" t="s">
        <v>42</v>
      </c>
      <c r="F18" s="38">
        <v>0.75</v>
      </c>
      <c r="G18" s="38">
        <v>0.125</v>
      </c>
      <c r="H18" s="38">
        <f t="shared" si="1"/>
        <v>-1.625</v>
      </c>
      <c r="I18" s="34" t="s">
        <v>20</v>
      </c>
      <c r="J18" s="38" t="s">
        <v>20</v>
      </c>
      <c r="K18" s="47">
        <f>IF(J18 = "Yes", SUM(A18 - ((Options!C2*2)+(Options!E2*2)+(F18*2)+(G18*2)+(Options!D2*2)) - 1/16) / 2, SUM(A18 - ((Options!C2*2)+(Options!E2*2)+(F18*2)+(G18*2)+(Options!D2*2))))</f>
        <v>-3.375</v>
      </c>
      <c r="L18" s="48">
        <f>SUM(B18 - (F18 + M18 + Options!C2 + G18 + Options!D2 + Options!E2))</f>
        <v>-2.1875</v>
      </c>
      <c r="M18" s="38">
        <v>0.5</v>
      </c>
    </row>
    <row r="19" spans="1:13" x14ac:dyDescent="0.35">
      <c r="A19" s="39"/>
      <c r="B19" s="39"/>
      <c r="C19" s="66">
        <f t="shared" si="2"/>
        <v>3.375</v>
      </c>
      <c r="D19" s="38">
        <f t="shared" si="0"/>
        <v>2.1875</v>
      </c>
      <c r="E19" s="38" t="s">
        <v>42</v>
      </c>
      <c r="F19" s="38">
        <v>0.75</v>
      </c>
      <c r="G19" s="38">
        <v>0.125</v>
      </c>
      <c r="H19" s="38">
        <f t="shared" si="1"/>
        <v>-1.625</v>
      </c>
      <c r="I19" s="34" t="s">
        <v>20</v>
      </c>
      <c r="J19" s="38" t="s">
        <v>20</v>
      </c>
      <c r="K19" s="47">
        <f>IF(J19 = "Yes", SUM(A19 - ((Options!C2*2)+(Options!E2*2)+(F19*2)+(G19*2)+(Options!D2*2)) - 1/16) / 2, SUM(A19 - ((Options!C2*2)+(Options!E2*2)+(F19*2)+(G19*2)+(Options!D2*2))))</f>
        <v>-3.375</v>
      </c>
      <c r="L19" s="48">
        <f>SUM(B19 - (F19 + M19 + Options!C2 + G19 + Options!D2 + Options!E2))</f>
        <v>-2.1875</v>
      </c>
      <c r="M19" s="38">
        <v>0.5</v>
      </c>
    </row>
    <row r="20" spans="1:13" x14ac:dyDescent="0.35">
      <c r="A20" s="39"/>
      <c r="B20" s="39"/>
      <c r="C20" s="66">
        <f t="shared" si="2"/>
        <v>3.375</v>
      </c>
      <c r="D20" s="38">
        <f t="shared" si="0"/>
        <v>2.1875</v>
      </c>
      <c r="E20" s="38" t="s">
        <v>42</v>
      </c>
      <c r="F20" s="38">
        <v>0.75</v>
      </c>
      <c r="G20" s="38">
        <v>0.125</v>
      </c>
      <c r="H20" s="38">
        <f t="shared" si="1"/>
        <v>-1.625</v>
      </c>
      <c r="I20" s="34" t="s">
        <v>20</v>
      </c>
      <c r="J20" s="38" t="s">
        <v>20</v>
      </c>
      <c r="K20" s="47">
        <f>IF(J20 = "Yes", SUM(A20 - ((Options!C2*2)+(Options!E2*2)+(F20*2)+(G20*2)+(Options!D2*2)) - 1/16) / 2, SUM(A20 - ((Options!C2*2)+(Options!E2*2)+(F20*2)+(G20*2)+(Options!D2*2))))</f>
        <v>-3.375</v>
      </c>
      <c r="L20" s="48">
        <f>SUM(B20 - (F20 + M20 + Options!C2 + G20 + Options!D2 + Options!E2))</f>
        <v>-2.1875</v>
      </c>
      <c r="M20" s="38">
        <v>0.5</v>
      </c>
    </row>
    <row r="21" spans="1:13" x14ac:dyDescent="0.35">
      <c r="A21" s="39"/>
      <c r="B21" s="39"/>
      <c r="C21" s="66">
        <f t="shared" si="2"/>
        <v>3.375</v>
      </c>
      <c r="D21" s="38">
        <f t="shared" si="0"/>
        <v>2.1875</v>
      </c>
      <c r="E21" s="38" t="s">
        <v>42</v>
      </c>
      <c r="F21" s="38">
        <v>0.75</v>
      </c>
      <c r="G21" s="38">
        <v>0.125</v>
      </c>
      <c r="H21" s="38">
        <f t="shared" si="1"/>
        <v>-1.625</v>
      </c>
      <c r="I21" s="34" t="s">
        <v>20</v>
      </c>
      <c r="J21" s="38" t="s">
        <v>20</v>
      </c>
      <c r="K21" s="47">
        <f>IF(J21 = "Yes", SUM(A21 - ((Options!C2*2)+(Options!E2*2)+(F21*2)+(G21*2)+(Options!D2*2)) - 1/16) / 2, SUM(A21 - ((Options!C2*2)+(Options!E2*2)+(F21*2)+(G21*2)+(Options!D2*2))))</f>
        <v>-3.375</v>
      </c>
      <c r="L21" s="48">
        <f>SUM(B21 - (F21 + M21 + Options!C2 + G21 + Options!D2 + Options!E2))</f>
        <v>-2.1875</v>
      </c>
      <c r="M21" s="38">
        <v>0.5</v>
      </c>
    </row>
    <row r="22" spans="1:13" x14ac:dyDescent="0.35">
      <c r="A22" s="39"/>
      <c r="B22" s="39"/>
      <c r="C22" s="66">
        <f t="shared" si="2"/>
        <v>3.375</v>
      </c>
      <c r="D22" s="38">
        <f t="shared" si="0"/>
        <v>2.1875</v>
      </c>
      <c r="E22" s="38" t="s">
        <v>42</v>
      </c>
      <c r="F22" s="38">
        <v>0.75</v>
      </c>
      <c r="G22" s="38">
        <v>0.125</v>
      </c>
      <c r="H22" s="38">
        <f t="shared" si="1"/>
        <v>-1.625</v>
      </c>
      <c r="I22" s="34" t="s">
        <v>20</v>
      </c>
      <c r="J22" s="38" t="s">
        <v>20</v>
      </c>
      <c r="K22" s="47">
        <f>IF(J22 = "Yes", SUM(A22 - ((Options!C2*2)+(Options!E2*2)+(F22*2)+(G22*2)+(Options!D2*2)) - 1/16) / 2, SUM(A22 - ((Options!C2*2)+(Options!E2*2)+(F22*2)+(G22*2)+(Options!D2*2))))</f>
        <v>-3.375</v>
      </c>
      <c r="L22" s="48">
        <f>SUM(B22 - (F22 + M22 + Options!C2 + G22 + Options!D2 + Options!E2))</f>
        <v>-2.1875</v>
      </c>
      <c r="M22" s="38">
        <v>0.5</v>
      </c>
    </row>
    <row r="23" spans="1:13" x14ac:dyDescent="0.35">
      <c r="A23" s="39"/>
      <c r="B23" s="39"/>
      <c r="C23" s="66">
        <f t="shared" si="2"/>
        <v>3.375</v>
      </c>
      <c r="D23" s="38">
        <f t="shared" si="0"/>
        <v>2.1875</v>
      </c>
      <c r="E23" s="38" t="s">
        <v>42</v>
      </c>
      <c r="F23" s="38">
        <v>0.75</v>
      </c>
      <c r="G23" s="38">
        <v>0.125</v>
      </c>
      <c r="H23" s="38">
        <f t="shared" si="1"/>
        <v>-1.625</v>
      </c>
      <c r="I23" s="34" t="s">
        <v>20</v>
      </c>
      <c r="J23" s="38" t="s">
        <v>20</v>
      </c>
      <c r="K23" s="47">
        <f>IF(J23 = "Yes", SUM(A23 - ((Options!C2*2)+(Options!E2*2)+(F23*2)+(G23*2)+(Options!D2*2)) - 1/16) / 2, SUM(A23 - ((Options!C2*2)+(Options!E2*2)+(F23*2)+(G23*2)+(Options!D2*2))))</f>
        <v>-3.375</v>
      </c>
      <c r="L23" s="48">
        <f>SUM(B23 - (F23 + M23 + Options!C2 + G23 + Options!D2 + Options!E2))</f>
        <v>-2.1875</v>
      </c>
      <c r="M23" s="38">
        <v>0.5</v>
      </c>
    </row>
    <row r="24" spans="1:13" x14ac:dyDescent="0.35">
      <c r="A24" s="39"/>
      <c r="B24" s="39"/>
      <c r="C24" s="66">
        <f t="shared" si="2"/>
        <v>3.375</v>
      </c>
      <c r="D24" s="38">
        <f t="shared" si="0"/>
        <v>2.1875</v>
      </c>
      <c r="E24" s="38" t="s">
        <v>42</v>
      </c>
      <c r="F24" s="38">
        <v>0.75</v>
      </c>
      <c r="G24" s="38">
        <v>0.125</v>
      </c>
      <c r="H24" s="38">
        <f t="shared" si="1"/>
        <v>-1.625</v>
      </c>
      <c r="I24" s="34" t="s">
        <v>20</v>
      </c>
      <c r="J24" s="38" t="s">
        <v>20</v>
      </c>
      <c r="K24" s="47">
        <f>IF(J24 = "Yes", SUM(A24 - ((Options!C2*2)+(Options!E2*2)+(F24*2)+(G24*2)+(Options!D2*2)) - 1/16) / 2, SUM(A24 - ((Options!C2*2)+(Options!E2*2)+(F24*2)+(G24*2)+(Options!D2*2))))</f>
        <v>-3.375</v>
      </c>
      <c r="L24" s="48">
        <f>SUM(B24 - (F24 + M24 + Options!C2 + G24 + Options!D2 + Options!E2))</f>
        <v>-2.1875</v>
      </c>
      <c r="M24" s="38">
        <v>0.5</v>
      </c>
    </row>
    <row r="25" spans="1:13" x14ac:dyDescent="0.35">
      <c r="A25" s="39"/>
      <c r="B25" s="39"/>
      <c r="C25" s="66">
        <f t="shared" si="2"/>
        <v>3.375</v>
      </c>
      <c r="D25" s="38">
        <f t="shared" si="0"/>
        <v>2.1875</v>
      </c>
      <c r="E25" s="38" t="s">
        <v>42</v>
      </c>
      <c r="F25" s="38">
        <v>0.75</v>
      </c>
      <c r="G25" s="38">
        <v>0.125</v>
      </c>
      <c r="H25" s="38">
        <f t="shared" si="1"/>
        <v>-1.625</v>
      </c>
      <c r="I25" s="34" t="s">
        <v>20</v>
      </c>
      <c r="J25" s="38" t="s">
        <v>20</v>
      </c>
      <c r="K25" s="47">
        <f>IF(J25 = "Yes", SUM(A25 - ((Options!C2*2)+(Options!E2*2)+(F25*2)+(G25*2)+(Options!D2*2)) - 1/16) / 2, SUM(A25 - ((Options!C2*2)+(Options!E2*2)+(F25*2)+(G25*2)+(Options!D2*2))))</f>
        <v>-3.375</v>
      </c>
      <c r="L25" s="48">
        <f>SUM(B25 - (F25 + M25 + Options!C2 + G25 + Options!D2 + Options!E2))</f>
        <v>-2.1875</v>
      </c>
      <c r="M25" s="38">
        <v>0.5</v>
      </c>
    </row>
    <row r="26" spans="1:13" x14ac:dyDescent="0.35">
      <c r="A26" s="40"/>
      <c r="B26" s="40"/>
      <c r="C26" s="40"/>
      <c r="D26" s="40"/>
      <c r="E26" s="40"/>
      <c r="F26" s="52"/>
      <c r="G26" s="52"/>
      <c r="H26" s="40"/>
      <c r="I26" s="38"/>
      <c r="J26" s="40"/>
      <c r="K26" s="49"/>
      <c r="L26" s="49"/>
      <c r="M26" s="52"/>
    </row>
    <row r="27" spans="1:13" x14ac:dyDescent="0.35">
      <c r="A27" s="40"/>
      <c r="B27" s="40"/>
      <c r="C27" s="40"/>
      <c r="D27" s="40"/>
      <c r="E27" s="40"/>
      <c r="F27" s="52"/>
      <c r="G27" s="52"/>
      <c r="H27" s="40"/>
      <c r="I27" s="38"/>
      <c r="J27" s="40"/>
      <c r="M27" s="52"/>
    </row>
  </sheetData>
  <mergeCells count="6">
    <mergeCell ref="A4:B4"/>
    <mergeCell ref="C4:D4"/>
    <mergeCell ref="K4:M4"/>
    <mergeCell ref="C1:I2"/>
    <mergeCell ref="A1:B2"/>
    <mergeCell ref="E4:F4"/>
  </mergeCells>
  <conditionalFormatting sqref="A6">
    <cfRule type="containsText" dxfId="4" priority="3" operator="containsText" text="33.4375">
      <formula>NOT(ISERROR(SEARCH("33.4375",A6)))</formula>
    </cfRule>
  </conditionalFormatting>
  <conditionalFormatting sqref="B6">
    <cfRule type="cellIs" dxfId="3" priority="2" operator="equal">
      <formula>82.1875</formula>
    </cfRule>
  </conditionalFormatting>
  <conditionalFormatting sqref="N6">
    <cfRule type="cellIs" dxfId="0" priority="1" operator="equal">
      <formula>1</formula>
    </cfRule>
  </conditionalFormatting>
  <dataValidations count="1">
    <dataValidation type="list" allowBlank="1" showInputMessage="1" showErrorMessage="1" sqref="F6:F25">
      <formula1>JambThickness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Options!$I$2:$I$3</xm:f>
          </x14:formula1>
          <xm:sqref>J6:J25</xm:sqref>
        </x14:dataValidation>
        <x14:dataValidation type="list" allowBlank="1" showInputMessage="1" showErrorMessage="1" promptTitle="Rabbetted Jamb">
          <x14:formula1>
            <xm:f>Options!$I$2:$I$3</xm:f>
          </x14:formula1>
          <xm:sqref>I6:I25</xm:sqref>
        </x14:dataValidation>
        <x14:dataValidation type="list" allowBlank="1" showInputMessage="1" showErrorMessage="1" promptTitle="Jamb Type" prompt="Select the type of jamb you would like">
          <x14:formula1>
            <xm:f>Options!$G$2:$G$5</xm:f>
          </x14:formula1>
          <xm:sqref>E6:E25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4"/>
  <sheetViews>
    <sheetView workbookViewId="0">
      <selection sqref="A1:J1"/>
    </sheetView>
  </sheetViews>
  <sheetFormatPr defaultRowHeight="14.5" x14ac:dyDescent="0.35"/>
  <cols>
    <col min="1" max="1" width="2.81640625" style="42" bestFit="1" customWidth="1"/>
    <col min="2" max="2" width="11.453125" style="32" customWidth="1"/>
    <col min="3" max="3" width="10.36328125" style="32" bestFit="1" customWidth="1"/>
    <col min="4" max="4" width="14.54296875" bestFit="1" customWidth="1"/>
    <col min="5" max="5" width="14.54296875" style="62" customWidth="1"/>
    <col min="6" max="6" width="5.90625" customWidth="1"/>
    <col min="7" max="7" width="11" customWidth="1"/>
    <col min="8" max="8" width="10.36328125" bestFit="1" customWidth="1"/>
    <col min="9" max="9" width="14.54296875" style="32" bestFit="1" customWidth="1"/>
    <col min="10" max="10" width="12.26953125" style="41" bestFit="1" customWidth="1"/>
  </cols>
  <sheetData>
    <row r="1" spans="1:11" ht="75.5" customHeight="1" x14ac:dyDescent="0.35">
      <c r="A1" s="70"/>
      <c r="B1" s="70"/>
      <c r="C1" s="70"/>
      <c r="D1" s="70"/>
      <c r="E1" s="70"/>
      <c r="F1" s="70"/>
      <c r="G1" s="70"/>
      <c r="H1" s="70"/>
      <c r="I1" s="70"/>
      <c r="J1" s="70"/>
    </row>
    <row r="2" spans="1:11" ht="21" x14ac:dyDescent="0.5">
      <c r="B2" s="67" t="s">
        <v>21</v>
      </c>
      <c r="C2" s="67"/>
      <c r="D2" s="67"/>
      <c r="E2" s="70"/>
      <c r="F2" s="32"/>
      <c r="G2" s="67" t="s">
        <v>22</v>
      </c>
      <c r="H2" s="70"/>
      <c r="I2" s="70"/>
      <c r="J2" s="70"/>
      <c r="K2" s="50"/>
    </row>
    <row r="3" spans="1:11" ht="18.5" x14ac:dyDescent="0.35">
      <c r="B3" s="45" t="s">
        <v>17</v>
      </c>
      <c r="C3" s="45" t="s">
        <v>16</v>
      </c>
      <c r="D3" s="45" t="s">
        <v>18</v>
      </c>
      <c r="E3" s="63" t="s">
        <v>45</v>
      </c>
      <c r="F3" s="32"/>
      <c r="G3" s="45" t="s">
        <v>17</v>
      </c>
      <c r="H3" s="45" t="s">
        <v>16</v>
      </c>
      <c r="I3" s="45" t="s">
        <v>18</v>
      </c>
      <c r="J3" s="45" t="s">
        <v>45</v>
      </c>
    </row>
    <row r="4" spans="1:11" x14ac:dyDescent="0.35">
      <c r="A4" s="51">
        <v>1</v>
      </c>
      <c r="B4" s="37" t="str">
        <f>CONCATENATE(IF('Rough Opening Calculator'!A6 &gt; 0, 'Rough Opening Calculator'!A6, ""), IF('Rough Opening Calculator'!B6 &gt; 0, CONCATENATE(" X ", 'Rough Opening Calculator'!B6),""))</f>
        <v>30 X 80</v>
      </c>
      <c r="C4" s="37">
        <f>IF('Rough Opening Calculator'!A6 &gt; 0, 'Rough Opening Calculator'!M6, "")</f>
        <v>2</v>
      </c>
      <c r="D4" s="38" t="str">
        <f>'Rough Opening Calculator'!H6</f>
        <v>Yes</v>
      </c>
      <c r="E4" s="64">
        <f>SUM(IF(D4 = "Yes", C4*2, C4))</f>
        <v>4</v>
      </c>
      <c r="F4" s="37"/>
      <c r="G4" s="37" t="str">
        <f>CONCATENATE(IF('Door Size Calculator'!K6 &gt; 0, 'Door Size Calculator'!K6, ""), IF('Door Size Calculator'!L6 &gt; 0, CONCATENATE(" X ", 'Door Size Calculator'!L6),""))</f>
        <v>15 X 80</v>
      </c>
      <c r="H4" s="37">
        <f>IF('Door Size Calculator'!K6 &gt; 0, 'Door Size Calculator'!N6, "")</f>
        <v>1</v>
      </c>
      <c r="I4" s="38" t="str">
        <f>'Door Size Calculator'!J6</f>
        <v>Yes</v>
      </c>
      <c r="J4" s="41">
        <f>SUM(IF(I4 = "Yes", H4*2, H4))</f>
        <v>2</v>
      </c>
    </row>
    <row r="5" spans="1:11" x14ac:dyDescent="0.35">
      <c r="A5" s="51">
        <v>2</v>
      </c>
      <c r="B5" s="37" t="str">
        <f>CONCATENATE(IF('Rough Opening Calculator'!A7 &gt; 0, 'Rough Opening Calculator'!A7, ""), IF('Rough Opening Calculator'!B7 &gt; 0, CONCATENATE(" X ", 'Rough Opening Calculator'!B7),""))</f>
        <v/>
      </c>
      <c r="C5" s="37" t="str">
        <f>IF('Rough Opening Calculator'!A7 &gt; 0, 'Rough Opening Calculator'!M7, "")</f>
        <v/>
      </c>
      <c r="D5" s="38" t="str">
        <f>'Rough Opening Calculator'!H7</f>
        <v>No</v>
      </c>
      <c r="E5" s="64">
        <f t="shared" ref="E5:E23" si="0">SUM(IF(D5 = "Yes", C5*2, C5))</f>
        <v>0</v>
      </c>
      <c r="F5" s="40"/>
      <c r="G5" s="37" t="str">
        <f>CONCATENATE(IF('Door Size Calculator'!K7 &gt; 0, 'Door Size Calculator'!K7, ""), IF('Door Size Calculator'!L7 &gt; 0, CONCATENATE(" X ", 'Door Size Calculator'!L7),""))</f>
        <v/>
      </c>
      <c r="H5" s="37" t="str">
        <f>IF('Door Size Calculator'!K7 &gt; 0, 'Door Size Calculator'!N7, "")</f>
        <v/>
      </c>
      <c r="I5" s="38" t="str">
        <f>'Door Size Calculator'!J7</f>
        <v>No</v>
      </c>
      <c r="J5" s="41">
        <f t="shared" ref="J5:J23" si="1">SUM(IF(I5 = "Yes", H5*2, H5))</f>
        <v>0</v>
      </c>
    </row>
    <row r="6" spans="1:11" x14ac:dyDescent="0.35">
      <c r="A6" s="51">
        <v>3</v>
      </c>
      <c r="B6" s="37" t="str">
        <f>CONCATENATE(IF('Rough Opening Calculator'!A8 &gt; 0, 'Rough Opening Calculator'!A8, ""), IF('Rough Opening Calculator'!B8 &gt; 0, CONCATENATE(" X ", 'Rough Opening Calculator'!B8),""))</f>
        <v/>
      </c>
      <c r="C6" s="37" t="str">
        <f>IF('Rough Opening Calculator'!A8 &gt; 0, 'Rough Opening Calculator'!M8, "")</f>
        <v/>
      </c>
      <c r="D6" s="38" t="str">
        <f>'Rough Opening Calculator'!H8</f>
        <v>No</v>
      </c>
      <c r="E6" s="64">
        <f t="shared" si="0"/>
        <v>0</v>
      </c>
      <c r="F6" s="40"/>
      <c r="G6" s="37" t="str">
        <f>CONCATENATE(IF('Door Size Calculator'!K8 &gt; 0, 'Door Size Calculator'!K8, ""), IF('Door Size Calculator'!L8 &gt; 0, CONCATENATE(" X ", 'Door Size Calculator'!L8),""))</f>
        <v/>
      </c>
      <c r="H6" s="37" t="str">
        <f>IF('Door Size Calculator'!K8 &gt; 0, 'Door Size Calculator'!N8, "")</f>
        <v/>
      </c>
      <c r="I6" s="38" t="str">
        <f>'Door Size Calculator'!J8</f>
        <v>No</v>
      </c>
      <c r="J6" s="41">
        <f t="shared" si="1"/>
        <v>0</v>
      </c>
    </row>
    <row r="7" spans="1:11" x14ac:dyDescent="0.35">
      <c r="A7" s="51">
        <v>4</v>
      </c>
      <c r="B7" s="37" t="str">
        <f>CONCATENATE(IF('Rough Opening Calculator'!A9 &gt; 0, 'Rough Opening Calculator'!A9, ""), IF('Rough Opening Calculator'!B9 &gt; 0, CONCATENATE(" X ", 'Rough Opening Calculator'!B9),""))</f>
        <v/>
      </c>
      <c r="C7" s="37" t="str">
        <f>IF('Rough Opening Calculator'!A9 &gt; 0, 'Rough Opening Calculator'!M9, "")</f>
        <v/>
      </c>
      <c r="D7" s="38" t="str">
        <f>'Rough Opening Calculator'!H9</f>
        <v>No</v>
      </c>
      <c r="E7" s="64">
        <f t="shared" si="0"/>
        <v>0</v>
      </c>
      <c r="F7" s="40"/>
      <c r="G7" s="37" t="str">
        <f>CONCATENATE(IF('Door Size Calculator'!K9 &gt; 0, 'Door Size Calculator'!K9, ""), IF('Door Size Calculator'!L9 &gt; 0, CONCATENATE(" X ", 'Door Size Calculator'!L9),""))</f>
        <v/>
      </c>
      <c r="H7" s="37" t="str">
        <f>IF('Door Size Calculator'!K9 &gt; 0, 'Door Size Calculator'!N9, "")</f>
        <v/>
      </c>
      <c r="I7" s="38" t="str">
        <f>'Door Size Calculator'!J9</f>
        <v>No</v>
      </c>
      <c r="J7" s="41">
        <f t="shared" si="1"/>
        <v>0</v>
      </c>
    </row>
    <row r="8" spans="1:11" x14ac:dyDescent="0.35">
      <c r="A8" s="51">
        <v>5</v>
      </c>
      <c r="B8" s="37" t="str">
        <f>CONCATENATE(IF('Rough Opening Calculator'!A10 &gt; 0, 'Rough Opening Calculator'!A10, ""), IF('Rough Opening Calculator'!B10 &gt; 0, CONCATENATE(" X ", 'Rough Opening Calculator'!B10),""))</f>
        <v/>
      </c>
      <c r="C8" s="37" t="str">
        <f>IF('Rough Opening Calculator'!A10 &gt; 0, 'Rough Opening Calculator'!M10, "")</f>
        <v/>
      </c>
      <c r="D8" s="38" t="str">
        <f>'Rough Opening Calculator'!H10</f>
        <v>No</v>
      </c>
      <c r="E8" s="64">
        <f t="shared" si="0"/>
        <v>0</v>
      </c>
      <c r="F8" s="40"/>
      <c r="G8" s="37" t="str">
        <f>CONCATENATE(IF('Door Size Calculator'!K10 &gt; 0, 'Door Size Calculator'!K10, ""), IF('Door Size Calculator'!L10 &gt; 0, CONCATENATE(" X ", 'Door Size Calculator'!L10),""))</f>
        <v/>
      </c>
      <c r="H8" s="37" t="str">
        <f>IF('Door Size Calculator'!K10 &gt; 0, 'Door Size Calculator'!N10, "")</f>
        <v/>
      </c>
      <c r="I8" s="38" t="str">
        <f>'Door Size Calculator'!J10</f>
        <v>No</v>
      </c>
      <c r="J8" s="41">
        <f t="shared" si="1"/>
        <v>0</v>
      </c>
    </row>
    <row r="9" spans="1:11" x14ac:dyDescent="0.35">
      <c r="A9" s="51">
        <v>6</v>
      </c>
      <c r="B9" s="37" t="str">
        <f>CONCATENATE(IF('Rough Opening Calculator'!A11 &gt; 0, 'Rough Opening Calculator'!A11, ""), IF('Rough Opening Calculator'!B11 &gt; 0, CONCATENATE(" X ", 'Rough Opening Calculator'!B11),""))</f>
        <v/>
      </c>
      <c r="C9" s="37" t="str">
        <f>IF('Rough Opening Calculator'!A11 &gt; 0, 'Rough Opening Calculator'!M11, "")</f>
        <v/>
      </c>
      <c r="D9" s="38" t="str">
        <f>'Rough Opening Calculator'!H11</f>
        <v>No</v>
      </c>
      <c r="E9" s="64">
        <f t="shared" si="0"/>
        <v>0</v>
      </c>
      <c r="F9" s="40"/>
      <c r="G9" s="37" t="str">
        <f>CONCATENATE(IF('Door Size Calculator'!K11 &gt; 0, 'Door Size Calculator'!K11, ""), IF('Door Size Calculator'!L11 &gt; 0, CONCATENATE(" X ", 'Door Size Calculator'!L11),""))</f>
        <v/>
      </c>
      <c r="H9" s="37" t="str">
        <f>IF('Door Size Calculator'!K11 &gt; 0, 'Door Size Calculator'!N11, "")</f>
        <v/>
      </c>
      <c r="I9" s="38" t="str">
        <f>'Door Size Calculator'!J11</f>
        <v>No</v>
      </c>
      <c r="J9" s="41">
        <f t="shared" si="1"/>
        <v>0</v>
      </c>
    </row>
    <row r="10" spans="1:11" x14ac:dyDescent="0.35">
      <c r="A10" s="51">
        <v>7</v>
      </c>
      <c r="B10" s="37" t="str">
        <f>CONCATENATE(IF('Rough Opening Calculator'!A12 &gt; 0, 'Rough Opening Calculator'!A12, ""), IF('Rough Opening Calculator'!B12 &gt; 0, CONCATENATE(" X ", 'Rough Opening Calculator'!B12),""))</f>
        <v/>
      </c>
      <c r="C10" s="37" t="str">
        <f>IF('Rough Opening Calculator'!A12 &gt; 0, 'Rough Opening Calculator'!M12, "")</f>
        <v/>
      </c>
      <c r="D10" s="38" t="str">
        <f>'Rough Opening Calculator'!H12</f>
        <v>No</v>
      </c>
      <c r="E10" s="64">
        <f t="shared" si="0"/>
        <v>0</v>
      </c>
      <c r="F10" s="40"/>
      <c r="G10" s="37" t="str">
        <f>CONCATENATE(IF('Door Size Calculator'!K12 &gt; 0, 'Door Size Calculator'!K12, ""), IF('Door Size Calculator'!L12 &gt; 0, CONCATENATE(" X ", 'Door Size Calculator'!L12),""))</f>
        <v/>
      </c>
      <c r="H10" s="37" t="str">
        <f>IF('Door Size Calculator'!K12 &gt; 0, 'Door Size Calculator'!N12, "")</f>
        <v/>
      </c>
      <c r="I10" s="38" t="str">
        <f>'Door Size Calculator'!J12</f>
        <v>No</v>
      </c>
      <c r="J10" s="41">
        <f t="shared" si="1"/>
        <v>0</v>
      </c>
    </row>
    <row r="11" spans="1:11" x14ac:dyDescent="0.35">
      <c r="A11" s="51">
        <v>8</v>
      </c>
      <c r="B11" s="37" t="str">
        <f>CONCATENATE(IF('Rough Opening Calculator'!A13 &gt; 0, 'Rough Opening Calculator'!A13, ""), IF('Rough Opening Calculator'!B13 &gt; 0, CONCATENATE(" X ", 'Rough Opening Calculator'!B13),""))</f>
        <v/>
      </c>
      <c r="C11" s="37" t="str">
        <f>IF('Rough Opening Calculator'!A13 &gt; 0, 'Rough Opening Calculator'!M13, "")</f>
        <v/>
      </c>
      <c r="D11" s="38" t="str">
        <f>'Rough Opening Calculator'!H13</f>
        <v>No</v>
      </c>
      <c r="E11" s="64">
        <f t="shared" si="0"/>
        <v>0</v>
      </c>
      <c r="F11" s="40"/>
      <c r="G11" s="37" t="str">
        <f>CONCATENATE(IF('Door Size Calculator'!K13 &gt; 0, 'Door Size Calculator'!K13, ""), IF('Door Size Calculator'!L13 &gt; 0, CONCATENATE(" X ", 'Door Size Calculator'!L13),""))</f>
        <v/>
      </c>
      <c r="H11" s="37" t="str">
        <f>IF('Door Size Calculator'!K13 &gt; 0, 'Door Size Calculator'!N13, "")</f>
        <v/>
      </c>
      <c r="I11" s="38" t="str">
        <f>'Door Size Calculator'!J13</f>
        <v>No</v>
      </c>
      <c r="J11" s="41">
        <f t="shared" si="1"/>
        <v>0</v>
      </c>
    </row>
    <row r="12" spans="1:11" x14ac:dyDescent="0.35">
      <c r="A12" s="51">
        <v>9</v>
      </c>
      <c r="B12" s="37" t="str">
        <f>CONCATENATE(IF('Rough Opening Calculator'!A14 &gt; 0, 'Rough Opening Calculator'!A14, ""), IF('Rough Opening Calculator'!B14 &gt; 0, CONCATENATE(" X ", 'Rough Opening Calculator'!B14),""))</f>
        <v/>
      </c>
      <c r="C12" s="37" t="str">
        <f>IF('Rough Opening Calculator'!A14 &gt; 0, 'Rough Opening Calculator'!M14, "")</f>
        <v/>
      </c>
      <c r="D12" s="38" t="str">
        <f>'Rough Opening Calculator'!H14</f>
        <v>No</v>
      </c>
      <c r="E12" s="64">
        <f t="shared" si="0"/>
        <v>0</v>
      </c>
      <c r="F12" s="40"/>
      <c r="G12" s="37" t="str">
        <f>CONCATENATE(IF('Door Size Calculator'!K14 &gt; 0, 'Door Size Calculator'!K14, ""), IF('Door Size Calculator'!L14 &gt; 0, CONCATENATE(" X ", 'Door Size Calculator'!L14),""))</f>
        <v/>
      </c>
      <c r="H12" s="37" t="str">
        <f>IF('Door Size Calculator'!K14 &gt; 0, 'Door Size Calculator'!N14, "")</f>
        <v/>
      </c>
      <c r="I12" s="38" t="str">
        <f>'Door Size Calculator'!J14</f>
        <v>No</v>
      </c>
      <c r="J12" s="41">
        <f t="shared" si="1"/>
        <v>0</v>
      </c>
    </row>
    <row r="13" spans="1:11" x14ac:dyDescent="0.35">
      <c r="A13" s="51">
        <v>10</v>
      </c>
      <c r="B13" s="37" t="str">
        <f>CONCATENATE(IF('Rough Opening Calculator'!A15 &gt; 0, 'Rough Opening Calculator'!A15, ""), IF('Rough Opening Calculator'!B15 &gt; 0, CONCATENATE(" X ", 'Rough Opening Calculator'!B15),""))</f>
        <v/>
      </c>
      <c r="C13" s="37" t="str">
        <f>IF('Rough Opening Calculator'!A15 &gt; 0, 'Rough Opening Calculator'!M15, "")</f>
        <v/>
      </c>
      <c r="D13" s="38" t="str">
        <f>'Rough Opening Calculator'!H15</f>
        <v>No</v>
      </c>
      <c r="E13" s="64">
        <f t="shared" si="0"/>
        <v>0</v>
      </c>
      <c r="F13" s="40"/>
      <c r="G13" s="37" t="str">
        <f>CONCATENATE(IF('Door Size Calculator'!K15 &gt; 0, 'Door Size Calculator'!K15, ""), IF('Door Size Calculator'!L15 &gt; 0, CONCATENATE(" X ", 'Door Size Calculator'!L15),""))</f>
        <v/>
      </c>
      <c r="H13" s="37" t="str">
        <f>IF('Door Size Calculator'!K15 &gt; 0, 'Door Size Calculator'!N15, "")</f>
        <v/>
      </c>
      <c r="I13" s="38" t="str">
        <f>'Door Size Calculator'!J15</f>
        <v>No</v>
      </c>
      <c r="J13" s="41">
        <f t="shared" si="1"/>
        <v>0</v>
      </c>
    </row>
    <row r="14" spans="1:11" x14ac:dyDescent="0.35">
      <c r="A14" s="51">
        <v>11</v>
      </c>
      <c r="B14" s="37" t="str">
        <f>CONCATENATE(IF('Rough Opening Calculator'!A16 &gt; 0, 'Rough Opening Calculator'!A16, ""), IF('Rough Opening Calculator'!B16 &gt; 0, CONCATENATE(" X ", 'Rough Opening Calculator'!B16),""))</f>
        <v/>
      </c>
      <c r="C14" s="37" t="str">
        <f>IF('Rough Opening Calculator'!A16 &gt; 0, 'Rough Opening Calculator'!M16, "")</f>
        <v/>
      </c>
      <c r="D14" s="38" t="str">
        <f>'Rough Opening Calculator'!H16</f>
        <v>No</v>
      </c>
      <c r="E14" s="64">
        <f t="shared" si="0"/>
        <v>0</v>
      </c>
      <c r="F14" s="40"/>
      <c r="G14" s="37" t="str">
        <f>CONCATENATE(IF('Door Size Calculator'!K16 &gt; 0, 'Door Size Calculator'!K16, ""), IF('Door Size Calculator'!L16 &gt; 0, CONCATENATE(" X ", 'Door Size Calculator'!L16),""))</f>
        <v/>
      </c>
      <c r="H14" s="37" t="str">
        <f>IF('Door Size Calculator'!K16 &gt; 0, 'Door Size Calculator'!N16, "")</f>
        <v/>
      </c>
      <c r="I14" s="38" t="str">
        <f>'Door Size Calculator'!J16</f>
        <v>No</v>
      </c>
      <c r="J14" s="41">
        <f t="shared" si="1"/>
        <v>0</v>
      </c>
    </row>
    <row r="15" spans="1:11" x14ac:dyDescent="0.35">
      <c r="A15" s="51">
        <v>12</v>
      </c>
      <c r="B15" s="37" t="str">
        <f>CONCATENATE(IF('Rough Opening Calculator'!A17 &gt; 0, 'Rough Opening Calculator'!A17, ""), IF('Rough Opening Calculator'!B17 &gt; 0, CONCATENATE(" X ", 'Rough Opening Calculator'!B17),""))</f>
        <v/>
      </c>
      <c r="C15" s="37" t="str">
        <f>IF('Rough Opening Calculator'!A17 &gt; 0, 'Rough Opening Calculator'!M17, "")</f>
        <v/>
      </c>
      <c r="D15" s="38" t="str">
        <f>'Rough Opening Calculator'!H17</f>
        <v>No</v>
      </c>
      <c r="E15" s="64">
        <f t="shared" si="0"/>
        <v>0</v>
      </c>
      <c r="F15" s="40"/>
      <c r="G15" s="37" t="str">
        <f>CONCATENATE(IF('Door Size Calculator'!K17 &gt; 0, 'Door Size Calculator'!K17, ""), IF('Door Size Calculator'!L17 &gt; 0, CONCATENATE(" X ", 'Door Size Calculator'!L17),""))</f>
        <v/>
      </c>
      <c r="H15" s="37" t="str">
        <f>IF('Door Size Calculator'!K17 &gt; 0, 'Door Size Calculator'!N17, "")</f>
        <v/>
      </c>
      <c r="I15" s="38" t="str">
        <f>'Door Size Calculator'!J17</f>
        <v>No</v>
      </c>
      <c r="J15" s="41">
        <f t="shared" si="1"/>
        <v>0</v>
      </c>
    </row>
    <row r="16" spans="1:11" x14ac:dyDescent="0.35">
      <c r="A16" s="51">
        <v>13</v>
      </c>
      <c r="B16" s="37" t="str">
        <f>CONCATENATE(IF('Rough Opening Calculator'!A18 &gt; 0, 'Rough Opening Calculator'!A18, ""), IF('Rough Opening Calculator'!B18 &gt; 0, CONCATENATE(" X ", 'Rough Opening Calculator'!B18),""))</f>
        <v/>
      </c>
      <c r="C16" s="37" t="str">
        <f>IF('Rough Opening Calculator'!A18 &gt; 0, 'Rough Opening Calculator'!M18, "")</f>
        <v/>
      </c>
      <c r="D16" s="38" t="str">
        <f>'Rough Opening Calculator'!H18</f>
        <v>No</v>
      </c>
      <c r="E16" s="64">
        <f t="shared" si="0"/>
        <v>0</v>
      </c>
      <c r="F16" s="40"/>
      <c r="G16" s="37" t="str">
        <f>CONCATENATE(IF('Door Size Calculator'!K18 &gt; 0, 'Door Size Calculator'!K18, ""), IF('Door Size Calculator'!L18 &gt; 0, CONCATENATE(" X ", 'Door Size Calculator'!L18),""))</f>
        <v/>
      </c>
      <c r="H16" s="37" t="str">
        <f>IF('Door Size Calculator'!K18 &gt; 0, 'Door Size Calculator'!N18, "")</f>
        <v/>
      </c>
      <c r="I16" s="38" t="str">
        <f>'Door Size Calculator'!J18</f>
        <v>No</v>
      </c>
      <c r="J16" s="41">
        <f t="shared" si="1"/>
        <v>0</v>
      </c>
    </row>
    <row r="17" spans="1:10" x14ac:dyDescent="0.35">
      <c r="A17" s="51">
        <v>14</v>
      </c>
      <c r="B17" s="37" t="str">
        <f>CONCATENATE(IF('Rough Opening Calculator'!A19 &gt; 0, 'Rough Opening Calculator'!A19, ""), IF('Rough Opening Calculator'!B19 &gt; 0, CONCATENATE(" X ", 'Rough Opening Calculator'!B19),""))</f>
        <v/>
      </c>
      <c r="C17" s="37" t="str">
        <f>IF('Rough Opening Calculator'!A19 &gt; 0, 'Rough Opening Calculator'!M19, "")</f>
        <v/>
      </c>
      <c r="D17" s="38" t="str">
        <f>'Rough Opening Calculator'!H19</f>
        <v>No</v>
      </c>
      <c r="E17" s="64">
        <f t="shared" si="0"/>
        <v>0</v>
      </c>
      <c r="F17" s="40"/>
      <c r="G17" s="37" t="str">
        <f>CONCATENATE(IF('Door Size Calculator'!K19 &gt; 0, 'Door Size Calculator'!K19, ""), IF('Door Size Calculator'!L19 &gt; 0, CONCATENATE(" X ", 'Door Size Calculator'!L19),""))</f>
        <v/>
      </c>
      <c r="H17" s="37" t="str">
        <f>IF('Door Size Calculator'!K19 &gt; 0, 'Door Size Calculator'!N19, "")</f>
        <v/>
      </c>
      <c r="I17" s="38" t="str">
        <f>'Door Size Calculator'!J19</f>
        <v>No</v>
      </c>
      <c r="J17" s="41">
        <f t="shared" si="1"/>
        <v>0</v>
      </c>
    </row>
    <row r="18" spans="1:10" x14ac:dyDescent="0.35">
      <c r="A18" s="51">
        <v>15</v>
      </c>
      <c r="B18" s="37" t="str">
        <f>CONCATENATE(IF('Rough Opening Calculator'!A20 &gt; 0, 'Rough Opening Calculator'!A20, ""), IF('Rough Opening Calculator'!B20 &gt; 0, CONCATENATE(" X ", 'Rough Opening Calculator'!B20),""))</f>
        <v/>
      </c>
      <c r="C18" s="37" t="str">
        <f>IF('Rough Opening Calculator'!A20 &gt; 0, 'Rough Opening Calculator'!M20, "")</f>
        <v/>
      </c>
      <c r="D18" s="38" t="str">
        <f>'Rough Opening Calculator'!H20</f>
        <v>No</v>
      </c>
      <c r="E18" s="64">
        <f t="shared" si="0"/>
        <v>0</v>
      </c>
      <c r="F18" s="40"/>
      <c r="G18" s="37" t="str">
        <f>CONCATENATE(IF('Door Size Calculator'!K20 &gt; 0, 'Door Size Calculator'!K20, ""), IF('Door Size Calculator'!L20 &gt; 0, CONCATENATE(" X ", 'Door Size Calculator'!L20),""))</f>
        <v/>
      </c>
      <c r="H18" s="37" t="str">
        <f>IF('Door Size Calculator'!K20 &gt; 0, 'Door Size Calculator'!N20, "")</f>
        <v/>
      </c>
      <c r="I18" s="38" t="str">
        <f>'Door Size Calculator'!J20</f>
        <v>No</v>
      </c>
      <c r="J18" s="41">
        <f t="shared" si="1"/>
        <v>0</v>
      </c>
    </row>
    <row r="19" spans="1:10" x14ac:dyDescent="0.35">
      <c r="A19" s="51">
        <v>16</v>
      </c>
      <c r="B19" s="37" t="str">
        <f>CONCATENATE(IF('Rough Opening Calculator'!A21 &gt; 0, 'Rough Opening Calculator'!A21, ""), IF('Rough Opening Calculator'!B21 &gt; 0, CONCATENATE(" X ", 'Rough Opening Calculator'!B21),""))</f>
        <v/>
      </c>
      <c r="C19" s="37" t="str">
        <f>IF('Rough Opening Calculator'!A21 &gt; 0, 'Rough Opening Calculator'!M21, "")</f>
        <v/>
      </c>
      <c r="D19" s="38" t="str">
        <f>'Rough Opening Calculator'!H21</f>
        <v>No</v>
      </c>
      <c r="E19" s="64">
        <f t="shared" si="0"/>
        <v>0</v>
      </c>
      <c r="F19" s="40"/>
      <c r="G19" s="37" t="str">
        <f>CONCATENATE(IF('Door Size Calculator'!K21 &gt; 0, 'Door Size Calculator'!K21, ""), IF('Door Size Calculator'!L21 &gt; 0, CONCATENATE(" X ", 'Door Size Calculator'!L21),""))</f>
        <v/>
      </c>
      <c r="H19" s="37" t="str">
        <f>IF('Door Size Calculator'!K21 &gt; 0, 'Door Size Calculator'!N21, "")</f>
        <v/>
      </c>
      <c r="I19" s="38" t="str">
        <f>'Door Size Calculator'!J21</f>
        <v>No</v>
      </c>
      <c r="J19" s="41">
        <f t="shared" si="1"/>
        <v>0</v>
      </c>
    </row>
    <row r="20" spans="1:10" x14ac:dyDescent="0.35">
      <c r="A20" s="51">
        <v>17</v>
      </c>
      <c r="B20" s="37" t="str">
        <f>CONCATENATE(IF('Rough Opening Calculator'!A22 &gt; 0, 'Rough Opening Calculator'!A22, ""), IF('Rough Opening Calculator'!B22 &gt; 0, CONCATENATE(" X ", 'Rough Opening Calculator'!B22),""))</f>
        <v/>
      </c>
      <c r="C20" s="37" t="str">
        <f>IF('Rough Opening Calculator'!A22 &gt; 0, 'Rough Opening Calculator'!M22, "")</f>
        <v/>
      </c>
      <c r="D20" s="38" t="str">
        <f>'Rough Opening Calculator'!H22</f>
        <v>No</v>
      </c>
      <c r="E20" s="64">
        <f t="shared" si="0"/>
        <v>0</v>
      </c>
      <c r="F20" s="40"/>
      <c r="G20" s="37" t="str">
        <f>CONCATENATE(IF('Door Size Calculator'!K22 &gt; 0, 'Door Size Calculator'!K22, ""), IF('Door Size Calculator'!L22 &gt; 0, CONCATENATE(" X ", 'Door Size Calculator'!L22),""))</f>
        <v/>
      </c>
      <c r="H20" s="37" t="str">
        <f>IF('Door Size Calculator'!K22 &gt; 0, 'Door Size Calculator'!N22, "")</f>
        <v/>
      </c>
      <c r="I20" s="38" t="str">
        <f>'Door Size Calculator'!J22</f>
        <v>No</v>
      </c>
      <c r="J20" s="41">
        <f t="shared" si="1"/>
        <v>0</v>
      </c>
    </row>
    <row r="21" spans="1:10" x14ac:dyDescent="0.35">
      <c r="A21" s="51">
        <v>18</v>
      </c>
      <c r="B21" s="37" t="str">
        <f>CONCATENATE(IF('Rough Opening Calculator'!A23 &gt; 0, 'Rough Opening Calculator'!A23, ""), IF('Rough Opening Calculator'!B23 &gt; 0, CONCATENATE(" X ", 'Rough Opening Calculator'!B23),""))</f>
        <v/>
      </c>
      <c r="C21" s="37" t="str">
        <f>IF('Rough Opening Calculator'!A23 &gt; 0, 'Rough Opening Calculator'!M23, "")</f>
        <v/>
      </c>
      <c r="D21" s="38" t="str">
        <f>'Rough Opening Calculator'!H23</f>
        <v>No</v>
      </c>
      <c r="E21" s="64">
        <f t="shared" si="0"/>
        <v>0</v>
      </c>
      <c r="F21" s="40"/>
      <c r="G21" s="37" t="str">
        <f>CONCATENATE(IF('Door Size Calculator'!K23 &gt; 0, 'Door Size Calculator'!K23, ""), IF('Door Size Calculator'!L23 &gt; 0, CONCATENATE(" X ", 'Door Size Calculator'!L23),""))</f>
        <v/>
      </c>
      <c r="H21" s="37" t="str">
        <f>IF('Door Size Calculator'!K23 &gt; 0, 'Door Size Calculator'!N23, "")</f>
        <v/>
      </c>
      <c r="I21" s="38" t="str">
        <f>'Door Size Calculator'!J23</f>
        <v>No</v>
      </c>
      <c r="J21" s="41">
        <f t="shared" si="1"/>
        <v>0</v>
      </c>
    </row>
    <row r="22" spans="1:10" x14ac:dyDescent="0.35">
      <c r="A22" s="51">
        <v>19</v>
      </c>
      <c r="B22" s="37" t="str">
        <f>CONCATENATE(IF('Rough Opening Calculator'!A24 &gt; 0, 'Rough Opening Calculator'!A24, ""), IF('Rough Opening Calculator'!B24 &gt; 0, CONCATENATE(" X ", 'Rough Opening Calculator'!B24),""))</f>
        <v/>
      </c>
      <c r="C22" s="37" t="str">
        <f>IF('Rough Opening Calculator'!A24 &gt; 0, 'Rough Opening Calculator'!M24, "")</f>
        <v/>
      </c>
      <c r="D22" s="38" t="str">
        <f>'Rough Opening Calculator'!H24</f>
        <v>No</v>
      </c>
      <c r="E22" s="64">
        <f t="shared" si="0"/>
        <v>0</v>
      </c>
      <c r="F22" s="40"/>
      <c r="G22" s="37" t="str">
        <f>CONCATENATE(IF('Door Size Calculator'!K24 &gt; 0, 'Door Size Calculator'!K24, ""), IF('Door Size Calculator'!L24 &gt; 0, CONCATENATE(" X ", 'Door Size Calculator'!L24),""))</f>
        <v/>
      </c>
      <c r="H22" s="37" t="str">
        <f>IF('Door Size Calculator'!K24 &gt; 0, 'Door Size Calculator'!N24, "")</f>
        <v/>
      </c>
      <c r="I22" s="38" t="str">
        <f>'Door Size Calculator'!J24</f>
        <v>No</v>
      </c>
      <c r="J22" s="41">
        <f t="shared" si="1"/>
        <v>0</v>
      </c>
    </row>
    <row r="23" spans="1:10" x14ac:dyDescent="0.35">
      <c r="A23" s="51">
        <v>20</v>
      </c>
      <c r="B23" s="37" t="str">
        <f>CONCATENATE(IF('Rough Opening Calculator'!A25 &gt; 0, 'Rough Opening Calculator'!A25, ""), IF('Rough Opening Calculator'!B25 &gt; 0, CONCATENATE(" X ", 'Rough Opening Calculator'!B25),""))</f>
        <v/>
      </c>
      <c r="C23" s="37" t="str">
        <f>IF('Rough Opening Calculator'!A25 &gt; 0, 'Rough Opening Calculator'!M25, "")</f>
        <v/>
      </c>
      <c r="D23" s="38" t="str">
        <f>'Rough Opening Calculator'!H25</f>
        <v>No</v>
      </c>
      <c r="E23" s="64">
        <f t="shared" si="0"/>
        <v>0</v>
      </c>
      <c r="F23" s="40"/>
      <c r="G23" s="37" t="str">
        <f>CONCATENATE(IF('Door Size Calculator'!K25 &gt; 0, 'Door Size Calculator'!K25, ""), IF('Door Size Calculator'!L25 &gt; 0, CONCATENATE(" X ", 'Door Size Calculator'!L25),""))</f>
        <v/>
      </c>
      <c r="H23" s="37" t="str">
        <f>IF('Door Size Calculator'!K25 &gt; 0, 'Door Size Calculator'!N25, "")</f>
        <v/>
      </c>
      <c r="I23" s="38" t="str">
        <f>'Door Size Calculator'!J25</f>
        <v>No</v>
      </c>
      <c r="J23" s="41">
        <f t="shared" si="1"/>
        <v>0</v>
      </c>
    </row>
    <row r="24" spans="1:10" x14ac:dyDescent="0.35">
      <c r="A24" s="51"/>
      <c r="B24" s="37"/>
      <c r="C24" s="37"/>
      <c r="D24" s="40"/>
      <c r="E24" s="65"/>
      <c r="F24" s="40"/>
      <c r="G24" s="40"/>
      <c r="H24" s="40"/>
      <c r="I24" s="37"/>
    </row>
  </sheetData>
  <mergeCells count="3">
    <mergeCell ref="G2:J2"/>
    <mergeCell ref="B2:E2"/>
    <mergeCell ref="A1:J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7"/>
  <sheetViews>
    <sheetView workbookViewId="0">
      <selection activeCell="J8" sqref="J8"/>
    </sheetView>
  </sheetViews>
  <sheetFormatPr defaultRowHeight="14.5" x14ac:dyDescent="0.35"/>
  <cols>
    <col min="1" max="1" width="12.1796875" bestFit="1" customWidth="1"/>
    <col min="2" max="2" width="8.6328125" customWidth="1"/>
    <col min="3" max="3" width="62.26953125" bestFit="1" customWidth="1"/>
  </cols>
  <sheetData>
    <row r="1" spans="1:3" ht="71.5" customHeight="1" x14ac:dyDescent="0.35">
      <c r="A1" s="70"/>
      <c r="B1" s="70"/>
      <c r="C1" s="70"/>
    </row>
    <row r="2" spans="1:3" ht="18.5" x14ac:dyDescent="0.35">
      <c r="A2" s="45" t="s">
        <v>25</v>
      </c>
      <c r="B2" s="45" t="s">
        <v>24</v>
      </c>
      <c r="C2" s="45" t="s">
        <v>36</v>
      </c>
    </row>
    <row r="3" spans="1:3" ht="18.5" x14ac:dyDescent="0.35">
      <c r="A3" s="55" t="s">
        <v>26</v>
      </c>
      <c r="B3" s="56" t="s">
        <v>33</v>
      </c>
      <c r="C3" s="58"/>
    </row>
    <row r="4" spans="1:3" x14ac:dyDescent="0.35">
      <c r="C4" s="40" t="s">
        <v>29</v>
      </c>
    </row>
    <row r="5" spans="1:3" x14ac:dyDescent="0.35">
      <c r="A5" s="43"/>
      <c r="C5" s="40" t="s">
        <v>30</v>
      </c>
    </row>
    <row r="6" spans="1:3" x14ac:dyDescent="0.35">
      <c r="A6" s="43"/>
      <c r="C6" s="40" t="s">
        <v>31</v>
      </c>
    </row>
    <row r="7" spans="1:3" x14ac:dyDescent="0.35">
      <c r="A7" s="33"/>
      <c r="B7" s="40"/>
      <c r="C7" s="40" t="s">
        <v>32</v>
      </c>
    </row>
    <row r="8" spans="1:3" x14ac:dyDescent="0.35">
      <c r="A8" s="55" t="s">
        <v>27</v>
      </c>
      <c r="B8" s="56" t="s">
        <v>34</v>
      </c>
      <c r="C8" s="57"/>
    </row>
    <row r="9" spans="1:3" x14ac:dyDescent="0.35">
      <c r="A9" s="43"/>
      <c r="B9" s="40"/>
      <c r="C9" s="40" t="s">
        <v>29</v>
      </c>
    </row>
    <row r="10" spans="1:3" x14ac:dyDescent="0.35">
      <c r="A10" s="43"/>
      <c r="B10" s="40"/>
      <c r="C10" s="40" t="s">
        <v>30</v>
      </c>
    </row>
    <row r="11" spans="1:3" x14ac:dyDescent="0.35">
      <c r="A11" s="43"/>
      <c r="B11" s="40"/>
      <c r="C11" s="40" t="s">
        <v>31</v>
      </c>
    </row>
    <row r="12" spans="1:3" x14ac:dyDescent="0.35">
      <c r="A12" s="43"/>
      <c r="B12" s="40"/>
      <c r="C12" s="40" t="s">
        <v>32</v>
      </c>
    </row>
    <row r="13" spans="1:3" x14ac:dyDescent="0.35">
      <c r="A13" s="55" t="s">
        <v>28</v>
      </c>
      <c r="B13" s="56" t="s">
        <v>35</v>
      </c>
      <c r="C13" s="57"/>
    </row>
    <row r="14" spans="1:3" x14ac:dyDescent="0.35">
      <c r="C14" s="40" t="s">
        <v>29</v>
      </c>
    </row>
    <row r="15" spans="1:3" x14ac:dyDescent="0.35">
      <c r="C15" s="40" t="s">
        <v>30</v>
      </c>
    </row>
    <row r="16" spans="1:3" x14ac:dyDescent="0.35">
      <c r="C16" s="40" t="s">
        <v>31</v>
      </c>
    </row>
    <row r="17" spans="3:3" x14ac:dyDescent="0.35">
      <c r="C17" s="40" t="s">
        <v>32</v>
      </c>
    </row>
  </sheetData>
  <mergeCells count="1">
    <mergeCell ref="A1:C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L21"/>
  <sheetViews>
    <sheetView workbookViewId="0">
      <selection activeCell="L11" sqref="L11"/>
    </sheetView>
  </sheetViews>
  <sheetFormatPr defaultRowHeight="14.5" x14ac:dyDescent="0.35"/>
  <cols>
    <col min="12" max="12" width="19.08984375" style="40" bestFit="1" customWidth="1"/>
  </cols>
  <sheetData>
    <row r="2" spans="2:12" x14ac:dyDescent="0.35">
      <c r="B2" s="70"/>
      <c r="C2" s="70"/>
      <c r="D2" s="70"/>
      <c r="E2" s="70"/>
      <c r="F2" s="70"/>
      <c r="G2" s="70"/>
      <c r="H2" s="70"/>
    </row>
    <row r="3" spans="2:12" x14ac:dyDescent="0.35">
      <c r="B3" s="70"/>
      <c r="C3" s="70"/>
      <c r="D3" s="70"/>
      <c r="E3" s="70"/>
      <c r="F3" s="70"/>
      <c r="G3" s="70"/>
      <c r="H3" s="70"/>
    </row>
    <row r="4" spans="2:12" x14ac:dyDescent="0.35">
      <c r="B4" s="70"/>
      <c r="C4" s="70"/>
      <c r="D4" s="70"/>
      <c r="E4" s="70"/>
      <c r="F4" s="70"/>
      <c r="G4" s="70"/>
      <c r="H4" s="70"/>
    </row>
    <row r="5" spans="2:12" x14ac:dyDescent="0.35">
      <c r="B5" s="70"/>
      <c r="C5" s="70"/>
      <c r="D5" s="70"/>
      <c r="E5" s="70"/>
      <c r="F5" s="70"/>
      <c r="G5" s="70"/>
      <c r="H5" s="70"/>
    </row>
    <row r="6" spans="2:12" x14ac:dyDescent="0.35">
      <c r="B6" s="70"/>
      <c r="C6" s="70"/>
      <c r="D6" s="70"/>
      <c r="E6" s="70"/>
      <c r="F6" s="70"/>
      <c r="G6" s="70"/>
      <c r="H6" s="70"/>
    </row>
    <row r="7" spans="2:12" x14ac:dyDescent="0.35">
      <c r="B7" s="70"/>
      <c r="C7" s="70"/>
      <c r="D7" s="70"/>
      <c r="E7" s="70"/>
      <c r="F7" s="70"/>
      <c r="G7" s="70"/>
      <c r="H7" s="70"/>
    </row>
    <row r="8" spans="2:12" x14ac:dyDescent="0.35">
      <c r="B8" s="70"/>
      <c r="C8" s="70"/>
      <c r="D8" s="70"/>
      <c r="E8" s="70"/>
      <c r="F8" s="70"/>
      <c r="G8" s="70"/>
      <c r="H8" s="70"/>
    </row>
    <row r="9" spans="2:12" x14ac:dyDescent="0.35">
      <c r="B9" s="70"/>
      <c r="C9" s="70"/>
      <c r="D9" s="70"/>
      <c r="E9" s="70"/>
      <c r="F9" s="70"/>
      <c r="G9" s="70"/>
      <c r="H9" s="70"/>
    </row>
    <row r="10" spans="2:12" x14ac:dyDescent="0.35">
      <c r="B10" s="70"/>
      <c r="C10" s="70"/>
      <c r="D10" s="70"/>
      <c r="E10" s="70"/>
      <c r="F10" s="70"/>
      <c r="G10" s="70"/>
      <c r="H10" s="70"/>
    </row>
    <row r="11" spans="2:12" x14ac:dyDescent="0.35">
      <c r="B11" s="70"/>
      <c r="C11" s="70"/>
      <c r="D11" s="70"/>
      <c r="E11" s="70"/>
      <c r="F11" s="70"/>
      <c r="G11" s="70"/>
      <c r="H11" s="70"/>
      <c r="L11" s="33"/>
    </row>
    <row r="12" spans="2:12" x14ac:dyDescent="0.35">
      <c r="B12" s="70"/>
      <c r="C12" s="70"/>
      <c r="D12" s="70"/>
      <c r="E12" s="70"/>
      <c r="F12" s="70"/>
      <c r="G12" s="70"/>
      <c r="H12" s="70"/>
      <c r="L12" s="33"/>
    </row>
    <row r="13" spans="2:12" x14ac:dyDescent="0.35">
      <c r="B13" s="70"/>
      <c r="C13" s="70"/>
      <c r="D13" s="70"/>
      <c r="E13" s="70"/>
      <c r="F13" s="70"/>
      <c r="G13" s="70"/>
      <c r="H13" s="70"/>
      <c r="L13" s="33"/>
    </row>
    <row r="14" spans="2:12" x14ac:dyDescent="0.35">
      <c r="B14" s="70"/>
      <c r="C14" s="70"/>
      <c r="D14" s="70"/>
      <c r="E14" s="70"/>
      <c r="F14" s="70"/>
      <c r="G14" s="70"/>
      <c r="H14" s="70"/>
      <c r="L14" s="33" t="s">
        <v>14</v>
      </c>
    </row>
    <row r="15" spans="2:12" x14ac:dyDescent="0.35">
      <c r="B15" s="70"/>
      <c r="C15" s="70"/>
      <c r="D15" s="70"/>
      <c r="E15" s="70"/>
      <c r="F15" s="70"/>
      <c r="G15" s="70"/>
      <c r="H15" s="70"/>
      <c r="L15" s="33"/>
    </row>
    <row r="16" spans="2:12" x14ac:dyDescent="0.35">
      <c r="B16" s="70"/>
      <c r="C16" s="70"/>
      <c r="D16" s="70"/>
      <c r="E16" s="70"/>
      <c r="F16" s="70"/>
      <c r="G16" s="70"/>
      <c r="H16" s="70"/>
      <c r="L16" s="33"/>
    </row>
    <row r="17" spans="2:12" x14ac:dyDescent="0.35">
      <c r="B17" s="70"/>
      <c r="C17" s="70"/>
      <c r="D17" s="70"/>
      <c r="E17" s="70"/>
      <c r="F17" s="70"/>
      <c r="G17" s="70"/>
      <c r="H17" s="70"/>
      <c r="L17" s="33"/>
    </row>
    <row r="18" spans="2:12" x14ac:dyDescent="0.35">
      <c r="B18" s="70"/>
      <c r="C18" s="70"/>
      <c r="D18" s="70"/>
      <c r="E18" s="70"/>
      <c r="F18" s="70"/>
      <c r="G18" s="70"/>
      <c r="H18" s="70"/>
      <c r="L18" s="33" t="s">
        <v>1</v>
      </c>
    </row>
    <row r="19" spans="2:12" x14ac:dyDescent="0.35">
      <c r="B19" s="70"/>
      <c r="C19" s="70"/>
      <c r="D19" s="70"/>
      <c r="E19" s="70"/>
      <c r="F19" s="70"/>
      <c r="G19" s="70"/>
      <c r="H19" s="70"/>
    </row>
    <row r="20" spans="2:12" x14ac:dyDescent="0.35">
      <c r="B20" s="70"/>
      <c r="C20" s="70"/>
      <c r="D20" s="70"/>
      <c r="E20" s="70"/>
      <c r="F20" s="70"/>
      <c r="G20" s="70"/>
      <c r="H20" s="70"/>
    </row>
    <row r="21" spans="2:12" x14ac:dyDescent="0.35">
      <c r="L21" s="33" t="s">
        <v>15</v>
      </c>
    </row>
  </sheetData>
  <mergeCells count="2">
    <mergeCell ref="B2:H6"/>
    <mergeCell ref="B7:H2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12"/>
  <sheetViews>
    <sheetView workbookViewId="0">
      <selection activeCell="F13" sqref="F13"/>
    </sheetView>
  </sheetViews>
  <sheetFormatPr defaultRowHeight="14.5" x14ac:dyDescent="0.35"/>
  <cols>
    <col min="1" max="1" width="15.7265625" bestFit="1" customWidth="1"/>
    <col min="2" max="2" width="16.1796875" bestFit="1" customWidth="1"/>
    <col min="3" max="3" width="13.7265625" bestFit="1" customWidth="1"/>
    <col min="4" max="4" width="15.26953125" bestFit="1" customWidth="1"/>
    <col min="5" max="5" width="13.6328125" bestFit="1" customWidth="1"/>
    <col min="6" max="6" width="14.7265625" style="1" bestFit="1" customWidth="1"/>
    <col min="7" max="7" width="18.54296875" style="62" customWidth="1"/>
  </cols>
  <sheetData>
    <row r="1" spans="1:9" x14ac:dyDescent="0.35">
      <c r="A1" t="s">
        <v>2</v>
      </c>
      <c r="B1" t="s">
        <v>8</v>
      </c>
      <c r="C1" s="2" t="s">
        <v>4</v>
      </c>
      <c r="D1" s="2" t="s">
        <v>11</v>
      </c>
      <c r="E1" t="s">
        <v>13</v>
      </c>
      <c r="F1" s="1" t="s">
        <v>1</v>
      </c>
      <c r="G1" s="62" t="s">
        <v>40</v>
      </c>
      <c r="I1" t="s">
        <v>18</v>
      </c>
    </row>
    <row r="2" spans="1:9" x14ac:dyDescent="0.35">
      <c r="A2">
        <v>28</v>
      </c>
      <c r="B2">
        <v>72</v>
      </c>
      <c r="C2" s="2">
        <v>6.25E-2</v>
      </c>
      <c r="D2">
        <v>0.25</v>
      </c>
      <c r="E2">
        <v>0.5</v>
      </c>
      <c r="F2" s="1">
        <v>0.5</v>
      </c>
      <c r="G2" s="62" t="s">
        <v>42</v>
      </c>
      <c r="I2" t="s">
        <v>19</v>
      </c>
    </row>
    <row r="3" spans="1:9" x14ac:dyDescent="0.35">
      <c r="A3">
        <v>30</v>
      </c>
      <c r="B3">
        <v>74</v>
      </c>
      <c r="F3" s="1">
        <v>0.75</v>
      </c>
      <c r="G3" s="62" t="s">
        <v>41</v>
      </c>
      <c r="I3" t="s">
        <v>20</v>
      </c>
    </row>
    <row r="4" spans="1:9" x14ac:dyDescent="0.35">
      <c r="A4">
        <v>32</v>
      </c>
      <c r="B4">
        <v>76</v>
      </c>
      <c r="F4" s="1">
        <v>1</v>
      </c>
      <c r="G4" s="62" t="s">
        <v>43</v>
      </c>
    </row>
    <row r="5" spans="1:9" x14ac:dyDescent="0.35">
      <c r="A5">
        <v>34</v>
      </c>
      <c r="B5">
        <v>78</v>
      </c>
      <c r="F5" s="1">
        <v>1.25</v>
      </c>
      <c r="G5" s="62" t="s">
        <v>44</v>
      </c>
    </row>
    <row r="6" spans="1:9" x14ac:dyDescent="0.35">
      <c r="A6">
        <v>36</v>
      </c>
      <c r="B6">
        <v>80</v>
      </c>
      <c r="F6" s="1">
        <v>1.5</v>
      </c>
    </row>
    <row r="7" spans="1:9" x14ac:dyDescent="0.35">
      <c r="A7">
        <v>38</v>
      </c>
      <c r="B7">
        <v>82</v>
      </c>
      <c r="F7" s="1">
        <v>1.75</v>
      </c>
    </row>
    <row r="8" spans="1:9" x14ac:dyDescent="0.35">
      <c r="B8">
        <v>84</v>
      </c>
      <c r="F8" s="1">
        <v>2</v>
      </c>
    </row>
    <row r="9" spans="1:9" x14ac:dyDescent="0.35">
      <c r="B9">
        <v>86</v>
      </c>
      <c r="F9" s="1">
        <v>2.25</v>
      </c>
    </row>
    <row r="10" spans="1:9" x14ac:dyDescent="0.35">
      <c r="B10">
        <v>88</v>
      </c>
      <c r="F10" s="1">
        <v>2.5</v>
      </c>
    </row>
    <row r="11" spans="1:9" x14ac:dyDescent="0.35">
      <c r="B11">
        <v>90</v>
      </c>
      <c r="F11" s="1">
        <v>2.75</v>
      </c>
    </row>
    <row r="12" spans="1:9" x14ac:dyDescent="0.35">
      <c r="B12">
        <v>92</v>
      </c>
      <c r="F12" s="1">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Rough Opening Calculator</vt:lpstr>
      <vt:lpstr>Door Size Calculator</vt:lpstr>
      <vt:lpstr>Doors</vt:lpstr>
      <vt:lpstr>Jambs</vt:lpstr>
      <vt:lpstr>Diagrams</vt:lpstr>
      <vt:lpstr>Options</vt:lpstr>
      <vt:lpstr>Options!Double_Door</vt:lpstr>
      <vt:lpstr>DoubleDoor</vt:lpstr>
      <vt:lpstr>JambThickness</vt:lpstr>
      <vt:lpstr>StandardDoorWidths</vt:lpstr>
      <vt:lpstr>StandardHeights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Daniel S</cp:lastModifiedBy>
  <dcterms:created xsi:type="dcterms:W3CDTF">2015-03-26T16:18:16Z</dcterms:created>
  <dcterms:modified xsi:type="dcterms:W3CDTF">2015-07-09T20:51:07Z</dcterms:modified>
</cp:coreProperties>
</file>